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C:\Users\FF\Mój dysk\Downloads\"/>
    </mc:Choice>
  </mc:AlternateContent>
  <xr:revisionPtr revIDLastSave="0" documentId="13_ncr:1_{C285C3E5-FCCF-4FB5-AF3D-984E7C5B5752}" xr6:coauthVersionLast="47" xr6:coauthVersionMax="47" xr10:uidLastSave="{00000000-0000-0000-0000-000000000000}"/>
  <workbookProtection workbookAlgorithmName="SHA-512" workbookHashValue="YxpgodtZqLyObtrcQKPphitRQlDXWsE3e9cM/F7IyrTA/zJjzDcSL3aAqf+erMMyOmqetMp4AyGfjWEfjRn24Q==" workbookSaltValue="5li8sVLWtz6bjQTbMg0OqA==" workbookSpinCount="100000" lockStructure="1"/>
  <bookViews>
    <workbookView showSheetTabs="0" xWindow="-108" yWindow="-108" windowWidth="23256" windowHeight="12456" xr2:uid="{00000000-000D-0000-FFFF-FFFF00000000}"/>
  </bookViews>
  <sheets>
    <sheet name="Kredyt Mieszkaniowy #naStart" sheetId="2" r:id="rId1"/>
    <sheet name="Obliczenia" sheetId="5" r:id="rId2"/>
    <sheet name="Zasady programu" sheetId="6" r:id="rId3"/>
  </sheets>
  <definedNames>
    <definedName name="_Hlk164425461" localSheetId="2">'Zasady programu'!$R$5</definedName>
    <definedName name="_xlnm.Print_Area" localSheetId="0">'Kredyt Mieszkaniowy #naStart'!$A$1:$X$648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6" i="2" l="1"/>
  <c r="C26" i="5"/>
  <c r="AM26" i="2"/>
  <c r="AI29" i="2"/>
  <c r="AG29" i="2"/>
  <c r="Z29" i="2"/>
  <c r="AF26" i="2"/>
  <c r="Y26" i="2"/>
  <c r="D10" i="5"/>
  <c r="B26" i="2"/>
  <c r="C23" i="5"/>
  <c r="D23" i="5"/>
  <c r="E26" i="5" l="1"/>
  <c r="D26" i="5"/>
  <c r="D27" i="5" s="1"/>
  <c r="B17" i="2"/>
  <c r="AH80" i="2"/>
  <c r="AH224" i="2"/>
  <c r="AH216" i="2"/>
  <c r="AH160" i="2"/>
  <c r="AH368" i="2"/>
  <c r="AH88" i="2"/>
  <c r="AH352" i="2"/>
  <c r="AH56" i="2"/>
  <c r="AH96" i="2"/>
  <c r="AH272" i="2"/>
  <c r="AH383" i="2"/>
  <c r="AH144" i="2"/>
  <c r="AH384" i="2"/>
  <c r="AH152" i="2"/>
  <c r="AH280" i="2"/>
  <c r="AH296" i="2"/>
  <c r="AH208" i="2"/>
  <c r="AH336" i="2"/>
  <c r="AH351" i="2"/>
  <c r="AH32" i="2"/>
  <c r="AH320" i="2"/>
  <c r="AH256" i="2"/>
  <c r="AH344" i="2"/>
  <c r="AH232" i="2"/>
  <c r="AH104" i="2"/>
  <c r="AH376" i="2"/>
  <c r="AH288" i="2"/>
  <c r="AH168" i="2"/>
  <c r="AH40" i="2"/>
  <c r="AH375" i="2"/>
  <c r="AH328" i="2"/>
  <c r="AH264" i="2"/>
  <c r="AH200" i="2"/>
  <c r="AH136" i="2"/>
  <c r="AH72" i="2"/>
  <c r="AH192" i="2"/>
  <c r="AH128" i="2"/>
  <c r="AH64" i="2"/>
  <c r="AH367" i="2"/>
  <c r="AH312" i="2"/>
  <c r="AH248" i="2"/>
  <c r="AH184" i="2"/>
  <c r="AH120" i="2"/>
  <c r="AH33" i="2"/>
  <c r="AH41" i="2"/>
  <c r="AH49" i="2"/>
  <c r="AH57" i="2"/>
  <c r="AH65" i="2"/>
  <c r="AH73" i="2"/>
  <c r="AH81" i="2"/>
  <c r="AH89" i="2"/>
  <c r="AH97" i="2"/>
  <c r="AH105" i="2"/>
  <c r="AH113" i="2"/>
  <c r="AH121" i="2"/>
  <c r="AH129" i="2"/>
  <c r="AH137" i="2"/>
  <c r="AH145" i="2"/>
  <c r="AH153" i="2"/>
  <c r="AH161" i="2"/>
  <c r="AH169" i="2"/>
  <c r="AH177" i="2"/>
  <c r="AH185" i="2"/>
  <c r="AH193" i="2"/>
  <c r="AH201" i="2"/>
  <c r="AH209" i="2"/>
  <c r="AH217" i="2"/>
  <c r="AH225" i="2"/>
  <c r="AH233" i="2"/>
  <c r="AH241" i="2"/>
  <c r="AH249" i="2"/>
  <c r="AH257" i="2"/>
  <c r="AH265" i="2"/>
  <c r="AH273" i="2"/>
  <c r="AH281" i="2"/>
  <c r="AH289" i="2"/>
  <c r="AH297" i="2"/>
  <c r="AH305" i="2"/>
  <c r="AH313" i="2"/>
  <c r="AH321" i="2"/>
  <c r="AH329" i="2"/>
  <c r="AH337" i="2"/>
  <c r="AH345" i="2"/>
  <c r="AH353" i="2"/>
  <c r="AH361" i="2"/>
  <c r="AH369" i="2"/>
  <c r="AH377" i="2"/>
  <c r="AH385" i="2"/>
  <c r="AH37" i="2"/>
  <c r="AH61" i="2"/>
  <c r="AH69" i="2"/>
  <c r="AH77" i="2"/>
  <c r="AH93" i="2"/>
  <c r="AH117" i="2"/>
  <c r="AH149" i="2"/>
  <c r="AH165" i="2"/>
  <c r="AH189" i="2"/>
  <c r="AH221" i="2"/>
  <c r="AH253" i="2"/>
  <c r="AH277" i="2"/>
  <c r="AH309" i="2"/>
  <c r="AH341" i="2"/>
  <c r="AH373" i="2"/>
  <c r="AH46" i="2"/>
  <c r="AH70" i="2"/>
  <c r="AH78" i="2"/>
  <c r="AH102" i="2"/>
  <c r="AH118" i="2"/>
  <c r="AH142" i="2"/>
  <c r="AH166" i="2"/>
  <c r="AH190" i="2"/>
  <c r="AH214" i="2"/>
  <c r="AH230" i="2"/>
  <c r="AH254" i="2"/>
  <c r="AH278" i="2"/>
  <c r="AH302" i="2"/>
  <c r="AH326" i="2"/>
  <c r="AH350" i="2"/>
  <c r="AH382" i="2"/>
  <c r="AH199" i="2"/>
  <c r="AH247" i="2"/>
  <c r="AH287" i="2"/>
  <c r="AH319" i="2"/>
  <c r="AH359" i="2"/>
  <c r="AH34" i="2"/>
  <c r="AH42" i="2"/>
  <c r="AH50" i="2"/>
  <c r="AH58" i="2"/>
  <c r="AH66" i="2"/>
  <c r="AH74" i="2"/>
  <c r="AH82" i="2"/>
  <c r="AH90" i="2"/>
  <c r="AH98" i="2"/>
  <c r="AH106" i="2"/>
  <c r="AH114" i="2"/>
  <c r="AH122" i="2"/>
  <c r="AH130" i="2"/>
  <c r="AH138" i="2"/>
  <c r="AH146" i="2"/>
  <c r="AH154" i="2"/>
  <c r="AH162" i="2"/>
  <c r="AH170" i="2"/>
  <c r="AH178" i="2"/>
  <c r="AH186" i="2"/>
  <c r="AH194" i="2"/>
  <c r="AH202" i="2"/>
  <c r="AH210" i="2"/>
  <c r="AH218" i="2"/>
  <c r="AH226" i="2"/>
  <c r="AH234" i="2"/>
  <c r="AH242" i="2"/>
  <c r="AH250" i="2"/>
  <c r="AH258" i="2"/>
  <c r="AH266" i="2"/>
  <c r="AH274" i="2"/>
  <c r="AH282" i="2"/>
  <c r="AH290" i="2"/>
  <c r="AH298" i="2"/>
  <c r="AH306" i="2"/>
  <c r="AH314" i="2"/>
  <c r="AH322" i="2"/>
  <c r="AH330" i="2"/>
  <c r="AH338" i="2"/>
  <c r="AH346" i="2"/>
  <c r="AH354" i="2"/>
  <c r="AH362" i="2"/>
  <c r="AH370" i="2"/>
  <c r="AH378" i="2"/>
  <c r="AH386" i="2"/>
  <c r="AH45" i="2"/>
  <c r="AH109" i="2"/>
  <c r="AH133" i="2"/>
  <c r="AH157" i="2"/>
  <c r="AH197" i="2"/>
  <c r="AH229" i="2"/>
  <c r="AH269" i="2"/>
  <c r="AH301" i="2"/>
  <c r="AH333" i="2"/>
  <c r="AH365" i="2"/>
  <c r="AH286" i="2"/>
  <c r="AH358" i="2"/>
  <c r="AH39" i="2"/>
  <c r="AH71" i="2"/>
  <c r="AH95" i="2"/>
  <c r="AH127" i="2"/>
  <c r="AH151" i="2"/>
  <c r="AH175" i="2"/>
  <c r="AH207" i="2"/>
  <c r="AH239" i="2"/>
  <c r="AH271" i="2"/>
  <c r="AH303" i="2"/>
  <c r="AH335" i="2"/>
  <c r="AH35" i="2"/>
  <c r="AH43" i="2"/>
  <c r="AH51" i="2"/>
  <c r="AH59" i="2"/>
  <c r="AH67" i="2"/>
  <c r="AH75" i="2"/>
  <c r="AH83" i="2"/>
  <c r="AH91" i="2"/>
  <c r="AH99" i="2"/>
  <c r="AH107" i="2"/>
  <c r="AH115" i="2"/>
  <c r="AH123" i="2"/>
  <c r="AH131" i="2"/>
  <c r="AH139" i="2"/>
  <c r="AH147" i="2"/>
  <c r="AH155" i="2"/>
  <c r="AH163" i="2"/>
  <c r="AH171" i="2"/>
  <c r="AH179" i="2"/>
  <c r="AH187" i="2"/>
  <c r="AH195" i="2"/>
  <c r="AH203" i="2"/>
  <c r="AH211" i="2"/>
  <c r="AH219" i="2"/>
  <c r="AH227" i="2"/>
  <c r="AH235" i="2"/>
  <c r="AH243" i="2"/>
  <c r="AH251" i="2"/>
  <c r="AH259" i="2"/>
  <c r="AH267" i="2"/>
  <c r="AH275" i="2"/>
  <c r="AH283" i="2"/>
  <c r="AH291" i="2"/>
  <c r="AH299" i="2"/>
  <c r="AH307" i="2"/>
  <c r="AH315" i="2"/>
  <c r="AH323" i="2"/>
  <c r="AH331" i="2"/>
  <c r="AH339" i="2"/>
  <c r="AH347" i="2"/>
  <c r="AH355" i="2"/>
  <c r="AH363" i="2"/>
  <c r="AH371" i="2"/>
  <c r="AH379" i="2"/>
  <c r="AH387" i="2"/>
  <c r="AH85" i="2"/>
  <c r="AH173" i="2"/>
  <c r="AH213" i="2"/>
  <c r="AH245" i="2"/>
  <c r="AH285" i="2"/>
  <c r="AH317" i="2"/>
  <c r="AH357" i="2"/>
  <c r="AH30" i="2"/>
  <c r="AH54" i="2"/>
  <c r="AH94" i="2"/>
  <c r="AH134" i="2"/>
  <c r="AH158" i="2"/>
  <c r="AH182" i="2"/>
  <c r="AH206" i="2"/>
  <c r="AH238" i="2"/>
  <c r="AH270" i="2"/>
  <c r="AH310" i="2"/>
  <c r="AH334" i="2"/>
  <c r="AH366" i="2"/>
  <c r="AH29" i="2"/>
  <c r="AH47" i="2"/>
  <c r="AH63" i="2"/>
  <c r="AH87" i="2"/>
  <c r="AH119" i="2"/>
  <c r="AH143" i="2"/>
  <c r="AH167" i="2"/>
  <c r="AH191" i="2"/>
  <c r="AH223" i="2"/>
  <c r="AH255" i="2"/>
  <c r="AH279" i="2"/>
  <c r="AH311" i="2"/>
  <c r="AH343" i="2"/>
  <c r="AH36" i="2"/>
  <c r="AH44" i="2"/>
  <c r="AH52" i="2"/>
  <c r="AH60" i="2"/>
  <c r="AH68" i="2"/>
  <c r="AH76" i="2"/>
  <c r="AH84" i="2"/>
  <c r="AH92" i="2"/>
  <c r="AH100" i="2"/>
  <c r="AH108" i="2"/>
  <c r="AH116" i="2"/>
  <c r="AH124" i="2"/>
  <c r="AH132" i="2"/>
  <c r="AH140" i="2"/>
  <c r="AH148" i="2"/>
  <c r="AH156" i="2"/>
  <c r="AH164" i="2"/>
  <c r="AH172" i="2"/>
  <c r="AH180" i="2"/>
  <c r="AH188" i="2"/>
  <c r="AH196" i="2"/>
  <c r="AH204" i="2"/>
  <c r="AH212" i="2"/>
  <c r="AH220" i="2"/>
  <c r="AH228" i="2"/>
  <c r="AH236" i="2"/>
  <c r="AH244" i="2"/>
  <c r="AH252" i="2"/>
  <c r="AH260" i="2"/>
  <c r="AH268" i="2"/>
  <c r="AH276" i="2"/>
  <c r="AH284" i="2"/>
  <c r="AH292" i="2"/>
  <c r="AH300" i="2"/>
  <c r="AH308" i="2"/>
  <c r="AH316" i="2"/>
  <c r="AH324" i="2"/>
  <c r="AH332" i="2"/>
  <c r="AH340" i="2"/>
  <c r="AH348" i="2"/>
  <c r="AH356" i="2"/>
  <c r="AH364" i="2"/>
  <c r="AH372" i="2"/>
  <c r="AH380" i="2"/>
  <c r="AH388" i="2"/>
  <c r="AH53" i="2"/>
  <c r="AH101" i="2"/>
  <c r="AH125" i="2"/>
  <c r="AH141" i="2"/>
  <c r="AH181" i="2"/>
  <c r="AH205" i="2"/>
  <c r="AH237" i="2"/>
  <c r="AH261" i="2"/>
  <c r="AH293" i="2"/>
  <c r="AH325" i="2"/>
  <c r="AH349" i="2"/>
  <c r="AH381" i="2"/>
  <c r="AH38" i="2"/>
  <c r="AH62" i="2"/>
  <c r="AH86" i="2"/>
  <c r="AH110" i="2"/>
  <c r="AH126" i="2"/>
  <c r="AH150" i="2"/>
  <c r="AH174" i="2"/>
  <c r="AH198" i="2"/>
  <c r="AH222" i="2"/>
  <c r="AH246" i="2"/>
  <c r="AH262" i="2"/>
  <c r="AH294" i="2"/>
  <c r="AH318" i="2"/>
  <c r="AH342" i="2"/>
  <c r="AH374" i="2"/>
  <c r="AH31" i="2"/>
  <c r="AH55" i="2"/>
  <c r="AH79" i="2"/>
  <c r="AH103" i="2"/>
  <c r="AH111" i="2"/>
  <c r="AH135" i="2"/>
  <c r="AH159" i="2"/>
  <c r="AH183" i="2"/>
  <c r="AH215" i="2"/>
  <c r="AH231" i="2"/>
  <c r="AH263" i="2"/>
  <c r="AH295" i="2"/>
  <c r="AH327" i="2"/>
  <c r="AH360" i="2"/>
  <c r="AH304" i="2"/>
  <c r="AH240" i="2"/>
  <c r="AH176" i="2"/>
  <c r="AH112" i="2"/>
  <c r="AH48" i="2"/>
  <c r="AB29" i="2"/>
  <c r="AA29" i="2"/>
  <c r="C16" i="5"/>
  <c r="B20" i="2" s="1"/>
  <c r="C12" i="5"/>
  <c r="B18" i="2" s="1"/>
  <c r="C10" i="5"/>
  <c r="B11" i="2" s="1"/>
  <c r="D28" i="5" l="1"/>
  <c r="AO36" i="2" s="1"/>
  <c r="AG30" i="2"/>
  <c r="AI30" i="2" s="1"/>
  <c r="AJ29" i="2"/>
  <c r="AH389" i="2"/>
  <c r="AH26" i="2" s="1"/>
  <c r="C11" i="5"/>
  <c r="B12" i="2" s="1"/>
  <c r="C17" i="5"/>
  <c r="C14" i="5"/>
  <c r="C15" i="5" s="1"/>
  <c r="D14" i="5"/>
  <c r="D26" i="2"/>
  <c r="T29" i="2" l="1"/>
  <c r="V29" i="2" s="1"/>
  <c r="L29" i="2"/>
  <c r="AO66" i="2"/>
  <c r="AO137" i="2"/>
  <c r="AO43" i="2"/>
  <c r="AO81" i="2"/>
  <c r="AO139" i="2"/>
  <c r="AO131" i="2"/>
  <c r="AO82" i="2"/>
  <c r="AO118" i="2"/>
  <c r="AO114" i="2"/>
  <c r="AO59" i="2"/>
  <c r="AO102" i="2"/>
  <c r="AO35" i="2"/>
  <c r="AO57" i="2"/>
  <c r="AO147" i="2"/>
  <c r="AO104" i="2"/>
  <c r="AO49" i="2"/>
  <c r="AO91" i="2"/>
  <c r="AO98" i="2"/>
  <c r="AO94" i="2"/>
  <c r="AO50" i="2"/>
  <c r="AO75" i="2"/>
  <c r="AO79" i="2"/>
  <c r="AO55" i="2"/>
  <c r="AO37" i="2"/>
  <c r="AP29" i="2"/>
  <c r="AO103" i="2"/>
  <c r="AS29" i="2"/>
  <c r="AO128" i="2"/>
  <c r="AO41" i="2"/>
  <c r="AO117" i="2"/>
  <c r="AO74" i="2"/>
  <c r="AO83" i="2"/>
  <c r="AO121" i="2"/>
  <c r="AO78" i="2"/>
  <c r="AO109" i="2"/>
  <c r="AO51" i="2"/>
  <c r="AO64" i="2"/>
  <c r="AO113" i="2"/>
  <c r="AO54" i="2"/>
  <c r="AO116" i="2"/>
  <c r="AO90" i="2"/>
  <c r="AO146" i="2"/>
  <c r="AO127" i="2"/>
  <c r="AO138" i="2"/>
  <c r="AO135" i="2"/>
  <c r="AO105" i="2"/>
  <c r="AO47" i="2"/>
  <c r="AO38" i="2"/>
  <c r="AO69" i="2"/>
  <c r="AO100" i="2"/>
  <c r="AO29" i="2"/>
  <c r="AN30" i="2" s="1"/>
  <c r="AO115" i="2"/>
  <c r="AO123" i="2"/>
  <c r="AO129" i="2"/>
  <c r="AO86" i="2"/>
  <c r="AO39" i="2"/>
  <c r="AO112" i="2"/>
  <c r="AO99" i="2"/>
  <c r="AO95" i="2"/>
  <c r="AO148" i="2"/>
  <c r="AO143" i="2"/>
  <c r="AO58" i="2"/>
  <c r="AO71" i="2"/>
  <c r="AO101" i="2"/>
  <c r="AO80" i="2"/>
  <c r="AO130" i="2"/>
  <c r="AO107" i="2"/>
  <c r="AO122" i="2"/>
  <c r="AO119" i="2"/>
  <c r="AO89" i="2"/>
  <c r="AO134" i="2"/>
  <c r="AO111" i="2"/>
  <c r="AO61" i="2"/>
  <c r="AO84" i="2"/>
  <c r="AO76" i="2"/>
  <c r="AO68" i="2"/>
  <c r="AO60" i="2"/>
  <c r="AO120" i="2"/>
  <c r="AO32" i="2"/>
  <c r="AO48" i="2"/>
  <c r="AO106" i="2"/>
  <c r="AO40" i="2"/>
  <c r="AO34" i="2"/>
  <c r="AO65" i="2"/>
  <c r="AO126" i="2"/>
  <c r="AO30" i="2"/>
  <c r="AO93" i="2"/>
  <c r="AO140" i="2"/>
  <c r="AO62" i="2"/>
  <c r="AO133" i="2"/>
  <c r="AO53" i="2"/>
  <c r="AO132" i="2"/>
  <c r="AO52" i="2"/>
  <c r="AO125" i="2"/>
  <c r="AO45" i="2"/>
  <c r="AO124" i="2"/>
  <c r="AM24" i="2"/>
  <c r="AN29" i="2"/>
  <c r="AO144" i="2"/>
  <c r="AO96" i="2"/>
  <c r="AO72" i="2"/>
  <c r="AO88" i="2"/>
  <c r="AO42" i="2"/>
  <c r="AO136" i="2"/>
  <c r="AO145" i="2"/>
  <c r="AO73" i="2"/>
  <c r="AO142" i="2"/>
  <c r="AO70" i="2"/>
  <c r="AO31" i="2"/>
  <c r="AO85" i="2"/>
  <c r="AO63" i="2"/>
  <c r="AO92" i="2"/>
  <c r="AO67" i="2"/>
  <c r="AO56" i="2"/>
  <c r="AO97" i="2"/>
  <c r="AO33" i="2"/>
  <c r="AO110" i="2"/>
  <c r="AO46" i="2"/>
  <c r="AO141" i="2"/>
  <c r="AO77" i="2"/>
  <c r="AO87" i="2"/>
  <c r="AO108" i="2"/>
  <c r="AO44" i="2"/>
  <c r="AR29" i="2"/>
  <c r="AJ30" i="2"/>
  <c r="AG31" i="2"/>
  <c r="AI31" i="2" s="1"/>
  <c r="AJ31" i="2" s="1"/>
  <c r="C19" i="5"/>
  <c r="B21" i="2" s="1"/>
  <c r="D15" i="5"/>
  <c r="B19" i="2" s="1"/>
  <c r="C21" i="5" s="1"/>
  <c r="C22" i="5" s="1"/>
  <c r="U47" i="2"/>
  <c r="U55" i="2"/>
  <c r="U63" i="2"/>
  <c r="U71" i="2"/>
  <c r="U79" i="2"/>
  <c r="U87" i="2"/>
  <c r="U95" i="2"/>
  <c r="U103" i="2"/>
  <c r="U111" i="2"/>
  <c r="U119" i="2"/>
  <c r="U127" i="2"/>
  <c r="U135" i="2"/>
  <c r="U143" i="2"/>
  <c r="U32" i="2"/>
  <c r="U40" i="2"/>
  <c r="U29" i="2"/>
  <c r="U48" i="2"/>
  <c r="U56" i="2"/>
  <c r="U64" i="2"/>
  <c r="U72" i="2"/>
  <c r="U80" i="2"/>
  <c r="U88" i="2"/>
  <c r="U96" i="2"/>
  <c r="U104" i="2"/>
  <c r="U112" i="2"/>
  <c r="U120" i="2"/>
  <c r="U128" i="2"/>
  <c r="U136" i="2"/>
  <c r="U144" i="2"/>
  <c r="U33" i="2"/>
  <c r="U41" i="2"/>
  <c r="U49" i="2"/>
  <c r="U57" i="2"/>
  <c r="U65" i="2"/>
  <c r="U73" i="2"/>
  <c r="U81" i="2"/>
  <c r="U89" i="2"/>
  <c r="U97" i="2"/>
  <c r="U105" i="2"/>
  <c r="U113" i="2"/>
  <c r="U121" i="2"/>
  <c r="U129" i="2"/>
  <c r="U137" i="2"/>
  <c r="U145" i="2"/>
  <c r="U34" i="2"/>
  <c r="U42" i="2"/>
  <c r="U50" i="2"/>
  <c r="U58" i="2"/>
  <c r="U66" i="2"/>
  <c r="U74" i="2"/>
  <c r="U82" i="2"/>
  <c r="U90" i="2"/>
  <c r="U98" i="2"/>
  <c r="U106" i="2"/>
  <c r="U114" i="2"/>
  <c r="U122" i="2"/>
  <c r="U130" i="2"/>
  <c r="U138" i="2"/>
  <c r="U146" i="2"/>
  <c r="U35" i="2"/>
  <c r="U43" i="2"/>
  <c r="U51" i="2"/>
  <c r="U59" i="2"/>
  <c r="U67" i="2"/>
  <c r="U75" i="2"/>
  <c r="U83" i="2"/>
  <c r="U91" i="2"/>
  <c r="U99" i="2"/>
  <c r="U107" i="2"/>
  <c r="U115" i="2"/>
  <c r="U123" i="2"/>
  <c r="U131" i="2"/>
  <c r="U139" i="2"/>
  <c r="U147" i="2"/>
  <c r="U36" i="2"/>
  <c r="U44" i="2"/>
  <c r="U52" i="2"/>
  <c r="U60" i="2"/>
  <c r="U68" i="2"/>
  <c r="U76" i="2"/>
  <c r="U84" i="2"/>
  <c r="U92" i="2"/>
  <c r="U100" i="2"/>
  <c r="U108" i="2"/>
  <c r="U116" i="2"/>
  <c r="U124" i="2"/>
  <c r="U132" i="2"/>
  <c r="U140" i="2"/>
  <c r="U148" i="2"/>
  <c r="U37" i="2"/>
  <c r="U69" i="2"/>
  <c r="U101" i="2"/>
  <c r="U133" i="2"/>
  <c r="U78" i="2"/>
  <c r="U85" i="2"/>
  <c r="U39" i="2"/>
  <c r="U70" i="2"/>
  <c r="U102" i="2"/>
  <c r="U134" i="2"/>
  <c r="U142" i="2"/>
  <c r="U53" i="2"/>
  <c r="U30" i="2"/>
  <c r="U126" i="2"/>
  <c r="U45" i="2"/>
  <c r="U77" i="2"/>
  <c r="U109" i="2"/>
  <c r="U141" i="2"/>
  <c r="U46" i="2"/>
  <c r="U110" i="2"/>
  <c r="U117" i="2"/>
  <c r="U94" i="2"/>
  <c r="U54" i="2"/>
  <c r="U86" i="2"/>
  <c r="U118" i="2"/>
  <c r="U31" i="2"/>
  <c r="U61" i="2"/>
  <c r="U93" i="2"/>
  <c r="U125" i="2"/>
  <c r="U38" i="2"/>
  <c r="U62" i="2"/>
  <c r="C18" i="5"/>
  <c r="C20" i="5" s="1"/>
  <c r="E29" i="2" l="1"/>
  <c r="W29" i="2"/>
  <c r="AN31" i="2"/>
  <c r="AS31" i="2" s="1"/>
  <c r="AQ29" i="2"/>
  <c r="AS30" i="2"/>
  <c r="AP30" i="2"/>
  <c r="AQ30" i="2" s="1"/>
  <c r="AG32" i="2"/>
  <c r="AI32" i="2" s="1"/>
  <c r="AJ32" i="2" s="1"/>
  <c r="B22" i="2"/>
  <c r="D21" i="5" s="1"/>
  <c r="D22" i="5" s="1"/>
  <c r="AN32" i="2" l="1"/>
  <c r="AN33" i="2" s="1"/>
  <c r="AP31" i="2"/>
  <c r="AR30" i="2"/>
  <c r="AG33" i="2"/>
  <c r="AI33" i="2" s="1"/>
  <c r="Z30" i="2"/>
  <c r="P34" i="2"/>
  <c r="P42" i="2"/>
  <c r="P50" i="2"/>
  <c r="P58" i="2"/>
  <c r="P66" i="2"/>
  <c r="P74" i="2"/>
  <c r="P82" i="2"/>
  <c r="P90" i="2"/>
  <c r="P98" i="2"/>
  <c r="P106" i="2"/>
  <c r="P114" i="2"/>
  <c r="P122" i="2"/>
  <c r="P130" i="2"/>
  <c r="P138" i="2"/>
  <c r="P146" i="2"/>
  <c r="P35" i="2"/>
  <c r="P43" i="2"/>
  <c r="P51" i="2"/>
  <c r="P59" i="2"/>
  <c r="P67" i="2"/>
  <c r="P75" i="2"/>
  <c r="P83" i="2"/>
  <c r="P91" i="2"/>
  <c r="P99" i="2"/>
  <c r="P107" i="2"/>
  <c r="P115" i="2"/>
  <c r="P123" i="2"/>
  <c r="P131" i="2"/>
  <c r="P139" i="2"/>
  <c r="P147" i="2"/>
  <c r="P45" i="2"/>
  <c r="P61" i="2"/>
  <c r="P77" i="2"/>
  <c r="P93" i="2"/>
  <c r="P109" i="2"/>
  <c r="P125" i="2"/>
  <c r="P141" i="2"/>
  <c r="P46" i="2"/>
  <c r="P62" i="2"/>
  <c r="P78" i="2"/>
  <c r="P94" i="2"/>
  <c r="P110" i="2"/>
  <c r="P126" i="2"/>
  <c r="P142" i="2"/>
  <c r="P120" i="2"/>
  <c r="P136" i="2"/>
  <c r="P49" i="2"/>
  <c r="P73" i="2"/>
  <c r="P97" i="2"/>
  <c r="P121" i="2"/>
  <c r="P137" i="2"/>
  <c r="P36" i="2"/>
  <c r="P44" i="2"/>
  <c r="P52" i="2"/>
  <c r="P60" i="2"/>
  <c r="P68" i="2"/>
  <c r="P76" i="2"/>
  <c r="P84" i="2"/>
  <c r="P92" i="2"/>
  <c r="P100" i="2"/>
  <c r="P108" i="2"/>
  <c r="P116" i="2"/>
  <c r="P124" i="2"/>
  <c r="P132" i="2"/>
  <c r="P140" i="2"/>
  <c r="P148" i="2"/>
  <c r="P37" i="2"/>
  <c r="P53" i="2"/>
  <c r="P69" i="2"/>
  <c r="P85" i="2"/>
  <c r="P101" i="2"/>
  <c r="P117" i="2"/>
  <c r="P133" i="2"/>
  <c r="P30" i="2"/>
  <c r="P38" i="2"/>
  <c r="P54" i="2"/>
  <c r="P70" i="2"/>
  <c r="P86" i="2"/>
  <c r="P102" i="2"/>
  <c r="P118" i="2"/>
  <c r="P134" i="2"/>
  <c r="P31" i="2"/>
  <c r="P104" i="2"/>
  <c r="P128" i="2"/>
  <c r="P33" i="2"/>
  <c r="P57" i="2"/>
  <c r="P81" i="2"/>
  <c r="P105" i="2"/>
  <c r="P129" i="2"/>
  <c r="P29" i="2"/>
  <c r="P39" i="2"/>
  <c r="P47" i="2"/>
  <c r="P55" i="2"/>
  <c r="P63" i="2"/>
  <c r="P71" i="2"/>
  <c r="P79" i="2"/>
  <c r="P87" i="2"/>
  <c r="P95" i="2"/>
  <c r="P103" i="2"/>
  <c r="P111" i="2"/>
  <c r="P119" i="2"/>
  <c r="P127" i="2"/>
  <c r="P135" i="2"/>
  <c r="P143" i="2"/>
  <c r="P32" i="2"/>
  <c r="P40" i="2"/>
  <c r="P48" i="2"/>
  <c r="P56" i="2"/>
  <c r="P64" i="2"/>
  <c r="P72" i="2"/>
  <c r="P80" i="2"/>
  <c r="P88" i="2"/>
  <c r="P96" i="2"/>
  <c r="P112" i="2"/>
  <c r="P144" i="2"/>
  <c r="P41" i="2"/>
  <c r="P65" i="2"/>
  <c r="P89" i="2"/>
  <c r="P113" i="2"/>
  <c r="P145" i="2"/>
  <c r="B23" i="2"/>
  <c r="N29" i="2"/>
  <c r="G29" i="2" s="1"/>
  <c r="M122" i="2"/>
  <c r="F122" i="2" s="1"/>
  <c r="M81" i="2"/>
  <c r="F81" i="2" s="1"/>
  <c r="M72" i="2"/>
  <c r="F72" i="2" s="1"/>
  <c r="M34" i="2"/>
  <c r="F34" i="2" s="1"/>
  <c r="M29" i="2"/>
  <c r="F29" i="2" s="1"/>
  <c r="M140" i="2"/>
  <c r="F140" i="2" s="1"/>
  <c r="M71" i="2"/>
  <c r="F71" i="2" s="1"/>
  <c r="M114" i="2"/>
  <c r="F114" i="2" s="1"/>
  <c r="M113" i="2"/>
  <c r="F113" i="2" s="1"/>
  <c r="M104" i="2"/>
  <c r="F104" i="2" s="1"/>
  <c r="M141" i="2"/>
  <c r="F141" i="2" s="1"/>
  <c r="M132" i="2"/>
  <c r="F132" i="2" s="1"/>
  <c r="M61" i="2"/>
  <c r="F61" i="2" s="1"/>
  <c r="M103" i="2"/>
  <c r="F103" i="2" s="1"/>
  <c r="M60" i="2"/>
  <c r="F60" i="2" s="1"/>
  <c r="M93" i="2"/>
  <c r="F93" i="2" s="1"/>
  <c r="M51" i="2"/>
  <c r="F51" i="2" s="1"/>
  <c r="M131" i="2"/>
  <c r="F131" i="2" s="1"/>
  <c r="M92" i="2"/>
  <c r="F92" i="2" s="1"/>
  <c r="M49" i="2"/>
  <c r="F49" i="2" s="1"/>
  <c r="M123" i="2"/>
  <c r="F123" i="2" s="1"/>
  <c r="M83" i="2"/>
  <c r="F83" i="2" s="1"/>
  <c r="M40" i="2"/>
  <c r="F40" i="2" s="1"/>
  <c r="M39" i="2"/>
  <c r="F39" i="2" s="1"/>
  <c r="M130" i="2"/>
  <c r="F130" i="2" s="1"/>
  <c r="M121" i="2"/>
  <c r="F121" i="2" s="1"/>
  <c r="M112" i="2"/>
  <c r="F112" i="2" s="1"/>
  <c r="M101" i="2"/>
  <c r="F101" i="2" s="1"/>
  <c r="M91" i="2"/>
  <c r="F91" i="2" s="1"/>
  <c r="M80" i="2"/>
  <c r="F80" i="2" s="1"/>
  <c r="M69" i="2"/>
  <c r="F69" i="2" s="1"/>
  <c r="M59" i="2"/>
  <c r="F59" i="2" s="1"/>
  <c r="M48" i="2"/>
  <c r="F48" i="2" s="1"/>
  <c r="M37" i="2"/>
  <c r="F37" i="2" s="1"/>
  <c r="M148" i="2"/>
  <c r="F148" i="2" s="1"/>
  <c r="M147" i="2"/>
  <c r="F147" i="2" s="1"/>
  <c r="M138" i="2"/>
  <c r="F138" i="2" s="1"/>
  <c r="M129" i="2"/>
  <c r="F129" i="2" s="1"/>
  <c r="M120" i="2"/>
  <c r="F120" i="2" s="1"/>
  <c r="M111" i="2"/>
  <c r="F111" i="2" s="1"/>
  <c r="M100" i="2"/>
  <c r="F100" i="2" s="1"/>
  <c r="M89" i="2"/>
  <c r="F89" i="2" s="1"/>
  <c r="M79" i="2"/>
  <c r="F79" i="2" s="1"/>
  <c r="M68" i="2"/>
  <c r="F68" i="2" s="1"/>
  <c r="M57" i="2"/>
  <c r="F57" i="2" s="1"/>
  <c r="M47" i="2"/>
  <c r="F47" i="2" s="1"/>
  <c r="M36" i="2"/>
  <c r="F36" i="2" s="1"/>
  <c r="M139" i="2"/>
  <c r="F139" i="2" s="1"/>
  <c r="M146" i="2"/>
  <c r="F146" i="2" s="1"/>
  <c r="M137" i="2"/>
  <c r="F137" i="2" s="1"/>
  <c r="M128" i="2"/>
  <c r="F128" i="2" s="1"/>
  <c r="M119" i="2"/>
  <c r="F119" i="2" s="1"/>
  <c r="M109" i="2"/>
  <c r="F109" i="2" s="1"/>
  <c r="M99" i="2"/>
  <c r="F99" i="2" s="1"/>
  <c r="M88" i="2"/>
  <c r="F88" i="2" s="1"/>
  <c r="M77" i="2"/>
  <c r="F77" i="2" s="1"/>
  <c r="M67" i="2"/>
  <c r="F67" i="2" s="1"/>
  <c r="M56" i="2"/>
  <c r="F56" i="2" s="1"/>
  <c r="M45" i="2"/>
  <c r="F45" i="2" s="1"/>
  <c r="M35" i="2"/>
  <c r="F35" i="2" s="1"/>
  <c r="M145" i="2"/>
  <c r="F145" i="2" s="1"/>
  <c r="M136" i="2"/>
  <c r="F136" i="2" s="1"/>
  <c r="M127" i="2"/>
  <c r="F127" i="2" s="1"/>
  <c r="M117" i="2"/>
  <c r="F117" i="2" s="1"/>
  <c r="M108" i="2"/>
  <c r="F108" i="2" s="1"/>
  <c r="M97" i="2"/>
  <c r="F97" i="2" s="1"/>
  <c r="M87" i="2"/>
  <c r="F87" i="2" s="1"/>
  <c r="M76" i="2"/>
  <c r="F76" i="2" s="1"/>
  <c r="M65" i="2"/>
  <c r="F65" i="2" s="1"/>
  <c r="M55" i="2"/>
  <c r="F55" i="2" s="1"/>
  <c r="M44" i="2"/>
  <c r="F44" i="2" s="1"/>
  <c r="M33" i="2"/>
  <c r="F33" i="2" s="1"/>
  <c r="M144" i="2"/>
  <c r="F144" i="2" s="1"/>
  <c r="M135" i="2"/>
  <c r="F135" i="2" s="1"/>
  <c r="M125" i="2"/>
  <c r="F125" i="2" s="1"/>
  <c r="M116" i="2"/>
  <c r="F116" i="2" s="1"/>
  <c r="M107" i="2"/>
  <c r="F107" i="2" s="1"/>
  <c r="M96" i="2"/>
  <c r="F96" i="2" s="1"/>
  <c r="M85" i="2"/>
  <c r="F85" i="2" s="1"/>
  <c r="M75" i="2"/>
  <c r="F75" i="2" s="1"/>
  <c r="M64" i="2"/>
  <c r="F64" i="2" s="1"/>
  <c r="M53" i="2"/>
  <c r="F53" i="2" s="1"/>
  <c r="M43" i="2"/>
  <c r="F43" i="2" s="1"/>
  <c r="M32" i="2"/>
  <c r="F32" i="2" s="1"/>
  <c r="M143" i="2"/>
  <c r="F143" i="2" s="1"/>
  <c r="M133" i="2"/>
  <c r="F133" i="2" s="1"/>
  <c r="M124" i="2"/>
  <c r="F124" i="2" s="1"/>
  <c r="M115" i="2"/>
  <c r="F115" i="2" s="1"/>
  <c r="M105" i="2"/>
  <c r="F105" i="2" s="1"/>
  <c r="M95" i="2"/>
  <c r="F95" i="2" s="1"/>
  <c r="M84" i="2"/>
  <c r="F84" i="2" s="1"/>
  <c r="M73" i="2"/>
  <c r="F73" i="2" s="1"/>
  <c r="M63" i="2"/>
  <c r="F63" i="2" s="1"/>
  <c r="M52" i="2"/>
  <c r="F52" i="2" s="1"/>
  <c r="M41" i="2"/>
  <c r="F41" i="2" s="1"/>
  <c r="M31" i="2"/>
  <c r="F31" i="2" s="1"/>
  <c r="M142" i="2"/>
  <c r="F142" i="2" s="1"/>
  <c r="M134" i="2"/>
  <c r="F134" i="2" s="1"/>
  <c r="M126" i="2"/>
  <c r="F126" i="2" s="1"/>
  <c r="M118" i="2"/>
  <c r="F118" i="2" s="1"/>
  <c r="M110" i="2"/>
  <c r="F110" i="2" s="1"/>
  <c r="M102" i="2"/>
  <c r="F102" i="2" s="1"/>
  <c r="M94" i="2"/>
  <c r="F94" i="2" s="1"/>
  <c r="M86" i="2"/>
  <c r="F86" i="2" s="1"/>
  <c r="M78" i="2"/>
  <c r="F78" i="2" s="1"/>
  <c r="M70" i="2"/>
  <c r="F70" i="2" s="1"/>
  <c r="M62" i="2"/>
  <c r="F62" i="2" s="1"/>
  <c r="M54" i="2"/>
  <c r="F54" i="2" s="1"/>
  <c r="M46" i="2"/>
  <c r="F46" i="2" s="1"/>
  <c r="M38" i="2"/>
  <c r="F38" i="2" s="1"/>
  <c r="M30" i="2"/>
  <c r="F30" i="2" s="1"/>
  <c r="M106" i="2"/>
  <c r="F106" i="2" s="1"/>
  <c r="M98" i="2"/>
  <c r="F98" i="2" s="1"/>
  <c r="M90" i="2"/>
  <c r="F90" i="2" s="1"/>
  <c r="M82" i="2"/>
  <c r="F82" i="2" s="1"/>
  <c r="M74" i="2"/>
  <c r="F74" i="2" s="1"/>
  <c r="M66" i="2"/>
  <c r="F66" i="2" s="1"/>
  <c r="M58" i="2"/>
  <c r="F58" i="2" s="1"/>
  <c r="M50" i="2"/>
  <c r="F50" i="2" s="1"/>
  <c r="M42" i="2"/>
  <c r="F42" i="2" s="1"/>
  <c r="AS33" i="2" l="1"/>
  <c r="AN34" i="2"/>
  <c r="AS32" i="2"/>
  <c r="AP32" i="2"/>
  <c r="AP33" i="2"/>
  <c r="AR31" i="2"/>
  <c r="AQ31" i="2"/>
  <c r="AA30" i="2"/>
  <c r="AB30" i="2"/>
  <c r="AG34" i="2"/>
  <c r="AI34" i="2" s="1"/>
  <c r="AJ33" i="2"/>
  <c r="AC29" i="2"/>
  <c r="Q149" i="2"/>
  <c r="K149" i="2" s="1"/>
  <c r="Q157" i="2"/>
  <c r="K157" i="2" s="1"/>
  <c r="Q165" i="2"/>
  <c r="K165" i="2" s="1"/>
  <c r="Q173" i="2"/>
  <c r="K173" i="2" s="1"/>
  <c r="Q181" i="2"/>
  <c r="K181" i="2" s="1"/>
  <c r="Q189" i="2"/>
  <c r="K189" i="2" s="1"/>
  <c r="Q197" i="2"/>
  <c r="K197" i="2" s="1"/>
  <c r="Q205" i="2"/>
  <c r="K205" i="2" s="1"/>
  <c r="Q213" i="2"/>
  <c r="K213" i="2" s="1"/>
  <c r="Q221" i="2"/>
  <c r="K221" i="2" s="1"/>
  <c r="Q229" i="2"/>
  <c r="K229" i="2" s="1"/>
  <c r="Q237" i="2"/>
  <c r="K237" i="2" s="1"/>
  <c r="Q245" i="2"/>
  <c r="K245" i="2" s="1"/>
  <c r="Q253" i="2"/>
  <c r="K253" i="2" s="1"/>
  <c r="Q261" i="2"/>
  <c r="K261" i="2" s="1"/>
  <c r="Q269" i="2"/>
  <c r="K269" i="2" s="1"/>
  <c r="Q277" i="2"/>
  <c r="K277" i="2" s="1"/>
  <c r="Q285" i="2"/>
  <c r="K285" i="2" s="1"/>
  <c r="Q293" i="2"/>
  <c r="K293" i="2" s="1"/>
  <c r="Q301" i="2"/>
  <c r="K301" i="2" s="1"/>
  <c r="Q309" i="2"/>
  <c r="K309" i="2" s="1"/>
  <c r="Q317" i="2"/>
  <c r="K317" i="2" s="1"/>
  <c r="Q325" i="2"/>
  <c r="K325" i="2" s="1"/>
  <c r="Q333" i="2"/>
  <c r="K333" i="2" s="1"/>
  <c r="Q341" i="2"/>
  <c r="K341" i="2" s="1"/>
  <c r="Q349" i="2"/>
  <c r="K349" i="2" s="1"/>
  <c r="Q357" i="2"/>
  <c r="K357" i="2" s="1"/>
  <c r="Q365" i="2"/>
  <c r="K365" i="2" s="1"/>
  <c r="Q373" i="2"/>
  <c r="K373" i="2" s="1"/>
  <c r="Q381" i="2"/>
  <c r="K381" i="2" s="1"/>
  <c r="Q159" i="2"/>
  <c r="K159" i="2" s="1"/>
  <c r="Q175" i="2"/>
  <c r="K175" i="2" s="1"/>
  <c r="Q199" i="2"/>
  <c r="K199" i="2" s="1"/>
  <c r="Q215" i="2"/>
  <c r="K215" i="2" s="1"/>
  <c r="Q231" i="2"/>
  <c r="K231" i="2" s="1"/>
  <c r="Q255" i="2"/>
  <c r="K255" i="2" s="1"/>
  <c r="Q279" i="2"/>
  <c r="K279" i="2" s="1"/>
  <c r="Q287" i="2"/>
  <c r="K287" i="2" s="1"/>
  <c r="Q311" i="2"/>
  <c r="K311" i="2" s="1"/>
  <c r="Q335" i="2"/>
  <c r="K335" i="2" s="1"/>
  <c r="Q359" i="2"/>
  <c r="K359" i="2" s="1"/>
  <c r="Q383" i="2"/>
  <c r="K383" i="2" s="1"/>
  <c r="Q168" i="2"/>
  <c r="K168" i="2" s="1"/>
  <c r="Q192" i="2"/>
  <c r="K192" i="2" s="1"/>
  <c r="Q216" i="2"/>
  <c r="K216" i="2" s="1"/>
  <c r="Q240" i="2"/>
  <c r="K240" i="2" s="1"/>
  <c r="Q264" i="2"/>
  <c r="K264" i="2" s="1"/>
  <c r="Q288" i="2"/>
  <c r="K288" i="2" s="1"/>
  <c r="Q312" i="2"/>
  <c r="K312" i="2" s="1"/>
  <c r="Q336" i="2"/>
  <c r="K336" i="2" s="1"/>
  <c r="Q360" i="2"/>
  <c r="K360" i="2" s="1"/>
  <c r="Q384" i="2"/>
  <c r="K384" i="2" s="1"/>
  <c r="Q161" i="2"/>
  <c r="K161" i="2" s="1"/>
  <c r="Q177" i="2"/>
  <c r="K177" i="2" s="1"/>
  <c r="Q193" i="2"/>
  <c r="K193" i="2" s="1"/>
  <c r="Q209" i="2"/>
  <c r="K209" i="2" s="1"/>
  <c r="Q225" i="2"/>
  <c r="K225" i="2" s="1"/>
  <c r="Q233" i="2"/>
  <c r="K233" i="2" s="1"/>
  <c r="Q249" i="2"/>
  <c r="K249" i="2" s="1"/>
  <c r="Q265" i="2"/>
  <c r="K265" i="2" s="1"/>
  <c r="Q281" i="2"/>
  <c r="K281" i="2" s="1"/>
  <c r="Q150" i="2"/>
  <c r="K150" i="2" s="1"/>
  <c r="Q158" i="2"/>
  <c r="K158" i="2" s="1"/>
  <c r="Q166" i="2"/>
  <c r="K166" i="2" s="1"/>
  <c r="Q174" i="2"/>
  <c r="K174" i="2" s="1"/>
  <c r="Q182" i="2"/>
  <c r="K182" i="2" s="1"/>
  <c r="Q190" i="2"/>
  <c r="K190" i="2" s="1"/>
  <c r="Q198" i="2"/>
  <c r="K198" i="2" s="1"/>
  <c r="Q206" i="2"/>
  <c r="K206" i="2" s="1"/>
  <c r="Q214" i="2"/>
  <c r="K214" i="2" s="1"/>
  <c r="Q222" i="2"/>
  <c r="K222" i="2" s="1"/>
  <c r="Q230" i="2"/>
  <c r="K230" i="2" s="1"/>
  <c r="Q238" i="2"/>
  <c r="K238" i="2" s="1"/>
  <c r="Q246" i="2"/>
  <c r="K246" i="2" s="1"/>
  <c r="Q254" i="2"/>
  <c r="K254" i="2" s="1"/>
  <c r="Q262" i="2"/>
  <c r="K262" i="2" s="1"/>
  <c r="Q270" i="2"/>
  <c r="K270" i="2" s="1"/>
  <c r="Q278" i="2"/>
  <c r="K278" i="2" s="1"/>
  <c r="Q286" i="2"/>
  <c r="K286" i="2" s="1"/>
  <c r="Q294" i="2"/>
  <c r="K294" i="2" s="1"/>
  <c r="Q302" i="2"/>
  <c r="K302" i="2" s="1"/>
  <c r="Q310" i="2"/>
  <c r="K310" i="2" s="1"/>
  <c r="Q318" i="2"/>
  <c r="K318" i="2" s="1"/>
  <c r="Q326" i="2"/>
  <c r="K326" i="2" s="1"/>
  <c r="Q334" i="2"/>
  <c r="K334" i="2" s="1"/>
  <c r="Q342" i="2"/>
  <c r="K342" i="2" s="1"/>
  <c r="Q350" i="2"/>
  <c r="K350" i="2" s="1"/>
  <c r="Q358" i="2"/>
  <c r="K358" i="2" s="1"/>
  <c r="Q366" i="2"/>
  <c r="K366" i="2" s="1"/>
  <c r="Q374" i="2"/>
  <c r="K374" i="2" s="1"/>
  <c r="Q382" i="2"/>
  <c r="K382" i="2" s="1"/>
  <c r="Q151" i="2"/>
  <c r="K151" i="2" s="1"/>
  <c r="Q191" i="2"/>
  <c r="K191" i="2" s="1"/>
  <c r="Q223" i="2"/>
  <c r="K223" i="2" s="1"/>
  <c r="Q247" i="2"/>
  <c r="K247" i="2" s="1"/>
  <c r="Q263" i="2"/>
  <c r="K263" i="2" s="1"/>
  <c r="Q295" i="2"/>
  <c r="K295" i="2" s="1"/>
  <c r="Q319" i="2"/>
  <c r="K319" i="2" s="1"/>
  <c r="Q343" i="2"/>
  <c r="K343" i="2" s="1"/>
  <c r="Q367" i="2"/>
  <c r="K367" i="2" s="1"/>
  <c r="Q152" i="2"/>
  <c r="K152" i="2" s="1"/>
  <c r="Q176" i="2"/>
  <c r="K176" i="2" s="1"/>
  <c r="Q208" i="2"/>
  <c r="K208" i="2" s="1"/>
  <c r="Q232" i="2"/>
  <c r="K232" i="2" s="1"/>
  <c r="Q256" i="2"/>
  <c r="K256" i="2" s="1"/>
  <c r="Q280" i="2"/>
  <c r="K280" i="2" s="1"/>
  <c r="Q296" i="2"/>
  <c r="K296" i="2" s="1"/>
  <c r="Q320" i="2"/>
  <c r="K320" i="2" s="1"/>
  <c r="Q344" i="2"/>
  <c r="K344" i="2" s="1"/>
  <c r="Q368" i="2"/>
  <c r="K368" i="2" s="1"/>
  <c r="Q153" i="2"/>
  <c r="K153" i="2" s="1"/>
  <c r="Q169" i="2"/>
  <c r="K169" i="2" s="1"/>
  <c r="Q185" i="2"/>
  <c r="K185" i="2" s="1"/>
  <c r="Q201" i="2"/>
  <c r="K201" i="2" s="1"/>
  <c r="Q217" i="2"/>
  <c r="K217" i="2" s="1"/>
  <c r="Q241" i="2"/>
  <c r="K241" i="2" s="1"/>
  <c r="Q257" i="2"/>
  <c r="K257" i="2" s="1"/>
  <c r="Q273" i="2"/>
  <c r="K273" i="2" s="1"/>
  <c r="Q289" i="2"/>
  <c r="K289" i="2" s="1"/>
  <c r="Q313" i="2"/>
  <c r="K313" i="2" s="1"/>
  <c r="Q167" i="2"/>
  <c r="K167" i="2" s="1"/>
  <c r="Q183" i="2"/>
  <c r="K183" i="2" s="1"/>
  <c r="Q207" i="2"/>
  <c r="K207" i="2" s="1"/>
  <c r="Q239" i="2"/>
  <c r="K239" i="2" s="1"/>
  <c r="Q271" i="2"/>
  <c r="K271" i="2" s="1"/>
  <c r="Q303" i="2"/>
  <c r="K303" i="2" s="1"/>
  <c r="Q327" i="2"/>
  <c r="K327" i="2" s="1"/>
  <c r="Q351" i="2"/>
  <c r="K351" i="2" s="1"/>
  <c r="Q375" i="2"/>
  <c r="K375" i="2" s="1"/>
  <c r="Q160" i="2"/>
  <c r="K160" i="2" s="1"/>
  <c r="Q184" i="2"/>
  <c r="K184" i="2" s="1"/>
  <c r="Q200" i="2"/>
  <c r="K200" i="2" s="1"/>
  <c r="Q224" i="2"/>
  <c r="K224" i="2" s="1"/>
  <c r="Q248" i="2"/>
  <c r="K248" i="2" s="1"/>
  <c r="Q272" i="2"/>
  <c r="K272" i="2" s="1"/>
  <c r="Q304" i="2"/>
  <c r="K304" i="2" s="1"/>
  <c r="Q328" i="2"/>
  <c r="K328" i="2" s="1"/>
  <c r="Q352" i="2"/>
  <c r="K352" i="2" s="1"/>
  <c r="Q376" i="2"/>
  <c r="K376" i="2" s="1"/>
  <c r="Q305" i="2"/>
  <c r="K305" i="2" s="1"/>
  <c r="Q171" i="2"/>
  <c r="K171" i="2" s="1"/>
  <c r="Q194" i="2"/>
  <c r="K194" i="2" s="1"/>
  <c r="Q212" i="2"/>
  <c r="K212" i="2" s="1"/>
  <c r="Q235" i="2"/>
  <c r="K235" i="2" s="1"/>
  <c r="Q258" i="2"/>
  <c r="K258" i="2" s="1"/>
  <c r="Q276" i="2"/>
  <c r="K276" i="2" s="1"/>
  <c r="Q298" i="2"/>
  <c r="K298" i="2" s="1"/>
  <c r="Q316" i="2"/>
  <c r="K316" i="2" s="1"/>
  <c r="Q332" i="2"/>
  <c r="K332" i="2" s="1"/>
  <c r="Q348" i="2"/>
  <c r="K348" i="2" s="1"/>
  <c r="Q364" i="2"/>
  <c r="K364" i="2" s="1"/>
  <c r="Q380" i="2"/>
  <c r="K380" i="2" s="1"/>
  <c r="Q299" i="2"/>
  <c r="K299" i="2" s="1"/>
  <c r="Q337" i="2"/>
  <c r="K337" i="2" s="1"/>
  <c r="Q369" i="2"/>
  <c r="K369" i="2" s="1"/>
  <c r="Q385" i="2"/>
  <c r="K385" i="2" s="1"/>
  <c r="Q178" i="2"/>
  <c r="K178" i="2" s="1"/>
  <c r="Q219" i="2"/>
  <c r="K219" i="2" s="1"/>
  <c r="Q260" i="2"/>
  <c r="K260" i="2" s="1"/>
  <c r="Q300" i="2"/>
  <c r="K300" i="2" s="1"/>
  <c r="Q338" i="2"/>
  <c r="K338" i="2" s="1"/>
  <c r="Q370" i="2"/>
  <c r="K370" i="2" s="1"/>
  <c r="Q156" i="2"/>
  <c r="K156" i="2" s="1"/>
  <c r="Q202" i="2"/>
  <c r="K202" i="2" s="1"/>
  <c r="Q243" i="2"/>
  <c r="K243" i="2" s="1"/>
  <c r="Q284" i="2"/>
  <c r="K284" i="2" s="1"/>
  <c r="Q323" i="2"/>
  <c r="K323" i="2" s="1"/>
  <c r="Q339" i="2"/>
  <c r="K339" i="2" s="1"/>
  <c r="Q371" i="2"/>
  <c r="K371" i="2" s="1"/>
  <c r="Q180" i="2"/>
  <c r="K180" i="2" s="1"/>
  <c r="Q226" i="2"/>
  <c r="K226" i="2" s="1"/>
  <c r="Q244" i="2"/>
  <c r="K244" i="2" s="1"/>
  <c r="Q290" i="2"/>
  <c r="K290" i="2" s="1"/>
  <c r="Q324" i="2"/>
  <c r="K324" i="2" s="1"/>
  <c r="Q356" i="2"/>
  <c r="K356" i="2" s="1"/>
  <c r="Q372" i="2"/>
  <c r="K372" i="2" s="1"/>
  <c r="Q163" i="2"/>
  <c r="K163" i="2" s="1"/>
  <c r="Q204" i="2"/>
  <c r="K204" i="2" s="1"/>
  <c r="Q250" i="2"/>
  <c r="K250" i="2" s="1"/>
  <c r="Q291" i="2"/>
  <c r="K291" i="2" s="1"/>
  <c r="Q329" i="2"/>
  <c r="K329" i="2" s="1"/>
  <c r="Q345" i="2"/>
  <c r="K345" i="2" s="1"/>
  <c r="Q377" i="2"/>
  <c r="K377" i="2" s="1"/>
  <c r="Q164" i="2"/>
  <c r="K164" i="2" s="1"/>
  <c r="Q210" i="2"/>
  <c r="K210" i="2" s="1"/>
  <c r="Q228" i="2"/>
  <c r="K228" i="2" s="1"/>
  <c r="Q274" i="2"/>
  <c r="K274" i="2" s="1"/>
  <c r="Q314" i="2"/>
  <c r="K314" i="2" s="1"/>
  <c r="Q346" i="2"/>
  <c r="K346" i="2" s="1"/>
  <c r="Q362" i="2"/>
  <c r="K362" i="2" s="1"/>
  <c r="Q170" i="2"/>
  <c r="K170" i="2" s="1"/>
  <c r="Q211" i="2"/>
  <c r="K211" i="2" s="1"/>
  <c r="Q252" i="2"/>
  <c r="K252" i="2" s="1"/>
  <c r="Q275" i="2"/>
  <c r="K275" i="2" s="1"/>
  <c r="Q315" i="2"/>
  <c r="K315" i="2" s="1"/>
  <c r="Q347" i="2"/>
  <c r="K347" i="2" s="1"/>
  <c r="Q363" i="2"/>
  <c r="K363" i="2" s="1"/>
  <c r="Q154" i="2"/>
  <c r="K154" i="2" s="1"/>
  <c r="Q172" i="2"/>
  <c r="K172" i="2" s="1"/>
  <c r="Q195" i="2"/>
  <c r="K195" i="2" s="1"/>
  <c r="Q218" i="2"/>
  <c r="K218" i="2" s="1"/>
  <c r="Q236" i="2"/>
  <c r="K236" i="2" s="1"/>
  <c r="Q259" i="2"/>
  <c r="K259" i="2" s="1"/>
  <c r="Q282" i="2"/>
  <c r="K282" i="2" s="1"/>
  <c r="Q321" i="2"/>
  <c r="K321" i="2" s="1"/>
  <c r="Q353" i="2"/>
  <c r="K353" i="2" s="1"/>
  <c r="Q155" i="2"/>
  <c r="K155" i="2" s="1"/>
  <c r="Q196" i="2"/>
  <c r="K196" i="2" s="1"/>
  <c r="Q242" i="2"/>
  <c r="K242" i="2" s="1"/>
  <c r="Q283" i="2"/>
  <c r="K283" i="2" s="1"/>
  <c r="Q322" i="2"/>
  <c r="K322" i="2" s="1"/>
  <c r="Q354" i="2"/>
  <c r="K354" i="2" s="1"/>
  <c r="Q386" i="2"/>
  <c r="K386" i="2" s="1"/>
  <c r="Q179" i="2"/>
  <c r="K179" i="2" s="1"/>
  <c r="Q220" i="2"/>
  <c r="K220" i="2" s="1"/>
  <c r="Q266" i="2"/>
  <c r="K266" i="2" s="1"/>
  <c r="Q306" i="2"/>
  <c r="K306" i="2" s="1"/>
  <c r="Q355" i="2"/>
  <c r="K355" i="2" s="1"/>
  <c r="Q387" i="2"/>
  <c r="K387" i="2" s="1"/>
  <c r="Q162" i="2"/>
  <c r="K162" i="2" s="1"/>
  <c r="Q203" i="2"/>
  <c r="K203" i="2" s="1"/>
  <c r="Q267" i="2"/>
  <c r="K267" i="2" s="1"/>
  <c r="Q307" i="2"/>
  <c r="K307" i="2" s="1"/>
  <c r="Q340" i="2"/>
  <c r="K340" i="2" s="1"/>
  <c r="Q186" i="2"/>
  <c r="K186" i="2" s="1"/>
  <c r="Q227" i="2"/>
  <c r="K227" i="2" s="1"/>
  <c r="Q268" i="2"/>
  <c r="K268" i="2" s="1"/>
  <c r="Q308" i="2"/>
  <c r="K308" i="2" s="1"/>
  <c r="Q361" i="2"/>
  <c r="K361" i="2" s="1"/>
  <c r="Q187" i="2"/>
  <c r="K187" i="2" s="1"/>
  <c r="Q251" i="2"/>
  <c r="K251" i="2" s="1"/>
  <c r="Q292" i="2"/>
  <c r="K292" i="2" s="1"/>
  <c r="Q330" i="2"/>
  <c r="K330" i="2" s="1"/>
  <c r="Q378" i="2"/>
  <c r="K378" i="2" s="1"/>
  <c r="Q188" i="2"/>
  <c r="K188" i="2" s="1"/>
  <c r="Q234" i="2"/>
  <c r="K234" i="2" s="1"/>
  <c r="Q297" i="2"/>
  <c r="K297" i="2" s="1"/>
  <c r="Q331" i="2"/>
  <c r="K331" i="2" s="1"/>
  <c r="Q379" i="2"/>
  <c r="K379" i="2" s="1"/>
  <c r="Q388" i="2"/>
  <c r="K388" i="2" s="1"/>
  <c r="Q29" i="2"/>
  <c r="K29" i="2" s="1"/>
  <c r="L30" i="2"/>
  <c r="O29" i="2"/>
  <c r="I29" i="2" s="1"/>
  <c r="AS34" i="2" l="1"/>
  <c r="AN35" i="2"/>
  <c r="AQ33" i="2"/>
  <c r="L31" i="2"/>
  <c r="L32" i="2" s="1"/>
  <c r="R29" i="2"/>
  <c r="H29" i="2" s="1"/>
  <c r="AP34" i="2"/>
  <c r="AR33" i="2"/>
  <c r="AQ32" i="2"/>
  <c r="AR32" i="2"/>
  <c r="AJ34" i="2"/>
  <c r="AG35" i="2"/>
  <c r="AI35" i="2" s="1"/>
  <c r="AJ35" i="2" s="1"/>
  <c r="Z31" i="2"/>
  <c r="S29" i="2"/>
  <c r="Q30" i="2"/>
  <c r="K30" i="2" s="1"/>
  <c r="T30" i="2"/>
  <c r="V30" i="2" s="1"/>
  <c r="W30" i="2" s="1"/>
  <c r="Q31" i="2"/>
  <c r="K31" i="2" s="1"/>
  <c r="N30" i="2"/>
  <c r="AQ34" i="2" l="1"/>
  <c r="AS35" i="2"/>
  <c r="AN36" i="2"/>
  <c r="AP35" i="2"/>
  <c r="AQ35" i="2" s="1"/>
  <c r="J29" i="2"/>
  <c r="E30" i="2"/>
  <c r="AR34" i="2"/>
  <c r="R30" i="2"/>
  <c r="H30" i="2" s="1"/>
  <c r="G30" i="2"/>
  <c r="AB31" i="2"/>
  <c r="AA31" i="2"/>
  <c r="AG36" i="2"/>
  <c r="AI36" i="2" s="1"/>
  <c r="AJ36" i="2" s="1"/>
  <c r="AC30" i="2"/>
  <c r="S30" i="2"/>
  <c r="T31" i="2"/>
  <c r="E31" i="2" s="1"/>
  <c r="O30" i="2"/>
  <c r="I30" i="2" s="1"/>
  <c r="L33" i="2"/>
  <c r="Q32" i="2"/>
  <c r="K32" i="2" s="1"/>
  <c r="N31" i="2"/>
  <c r="AT29" i="2" l="1"/>
  <c r="B34" i="2"/>
  <c r="AS36" i="2"/>
  <c r="AN37" i="2"/>
  <c r="AD29" i="2"/>
  <c r="AK29" i="2"/>
  <c r="AR35" i="2"/>
  <c r="AP36" i="2"/>
  <c r="J30" i="2"/>
  <c r="AT30" i="2" s="1"/>
  <c r="R31" i="2"/>
  <c r="AG37" i="2"/>
  <c r="AI37" i="2" s="1"/>
  <c r="AJ37" i="2" s="1"/>
  <c r="V31" i="2"/>
  <c r="W31" i="2" s="1"/>
  <c r="S31" i="2"/>
  <c r="T32" i="2"/>
  <c r="E32" i="2" s="1"/>
  <c r="O31" i="2"/>
  <c r="L34" i="2"/>
  <c r="Q33" i="2"/>
  <c r="K33" i="2" s="1"/>
  <c r="N32" i="2"/>
  <c r="AQ36" i="2" l="1"/>
  <c r="AS37" i="2"/>
  <c r="AN38" i="2"/>
  <c r="AD30" i="2"/>
  <c r="AK30" i="2"/>
  <c r="J31" i="2"/>
  <c r="AT31" i="2" s="1"/>
  <c r="AR36" i="2"/>
  <c r="AP37" i="2"/>
  <c r="AQ37" i="2" s="1"/>
  <c r="H31" i="2"/>
  <c r="R32" i="2"/>
  <c r="G31" i="2"/>
  <c r="I31" i="2"/>
  <c r="AG38" i="2"/>
  <c r="AI38" i="2" s="1"/>
  <c r="AJ38" i="2" s="1"/>
  <c r="Z32" i="2"/>
  <c r="AC31" i="2"/>
  <c r="V32" i="2"/>
  <c r="W32" i="2" s="1"/>
  <c r="S32" i="2"/>
  <c r="T33" i="2"/>
  <c r="E33" i="2" s="1"/>
  <c r="O32" i="2"/>
  <c r="L35" i="2"/>
  <c r="Q34" i="2"/>
  <c r="K34" i="2" s="1"/>
  <c r="N33" i="2"/>
  <c r="AS38" i="2" l="1"/>
  <c r="AK31" i="2"/>
  <c r="AN39" i="2"/>
  <c r="AR37" i="2"/>
  <c r="AP38" i="2"/>
  <c r="AQ38" i="2" s="1"/>
  <c r="R33" i="2"/>
  <c r="G32" i="2"/>
  <c r="H32" i="2"/>
  <c r="I32" i="2"/>
  <c r="J32" i="2"/>
  <c r="AT32" i="2" s="1"/>
  <c r="AD31" i="2"/>
  <c r="AA32" i="2"/>
  <c r="Z33" i="2" s="1"/>
  <c r="AB32" i="2"/>
  <c r="AG39" i="2"/>
  <c r="AI39" i="2" s="1"/>
  <c r="V33" i="2"/>
  <c r="W33" i="2" s="1"/>
  <c r="S33" i="2"/>
  <c r="T34" i="2"/>
  <c r="E34" i="2" s="1"/>
  <c r="O33" i="2"/>
  <c r="L36" i="2"/>
  <c r="Q35" i="2"/>
  <c r="K35" i="2" s="1"/>
  <c r="N34" i="2"/>
  <c r="AS39" i="2" l="1"/>
  <c r="AK32" i="2"/>
  <c r="AR38" i="2"/>
  <c r="I33" i="2"/>
  <c r="AN40" i="2"/>
  <c r="AP39" i="2"/>
  <c r="J33" i="2"/>
  <c r="AT33" i="2" s="1"/>
  <c r="R34" i="2"/>
  <c r="G33" i="2"/>
  <c r="H33" i="2"/>
  <c r="AA33" i="2"/>
  <c r="AB33" i="2"/>
  <c r="AJ39" i="2"/>
  <c r="AG40" i="2"/>
  <c r="AI40" i="2" s="1"/>
  <c r="AJ40" i="2" s="1"/>
  <c r="AC32" i="2"/>
  <c r="AD32" i="2" s="1"/>
  <c r="V34" i="2"/>
  <c r="W34" i="2" s="1"/>
  <c r="S34" i="2"/>
  <c r="T35" i="2"/>
  <c r="E35" i="2" s="1"/>
  <c r="O34" i="2"/>
  <c r="L37" i="2"/>
  <c r="Q36" i="2"/>
  <c r="K36" i="2" s="1"/>
  <c r="N35" i="2"/>
  <c r="AR39" i="2" l="1"/>
  <c r="AS40" i="2"/>
  <c r="AN41" i="2"/>
  <c r="AK33" i="2"/>
  <c r="AQ39" i="2"/>
  <c r="AP40" i="2"/>
  <c r="I34" i="2"/>
  <c r="J34" i="2"/>
  <c r="AT34" i="2" s="1"/>
  <c r="G34" i="2"/>
  <c r="H34" i="2"/>
  <c r="R35" i="2"/>
  <c r="AG41" i="2"/>
  <c r="AI41" i="2" s="1"/>
  <c r="Z34" i="2"/>
  <c r="V35" i="2"/>
  <c r="W35" i="2" s="1"/>
  <c r="S35" i="2"/>
  <c r="T36" i="2"/>
  <c r="E36" i="2" s="1"/>
  <c r="O35" i="2"/>
  <c r="L38" i="2"/>
  <c r="Q37" i="2"/>
  <c r="K37" i="2" s="1"/>
  <c r="N36" i="2"/>
  <c r="AS41" i="2" l="1"/>
  <c r="AQ40" i="2"/>
  <c r="AK34" i="2"/>
  <c r="J35" i="2"/>
  <c r="AT35" i="2" s="1"/>
  <c r="AP41" i="2"/>
  <c r="AR40" i="2"/>
  <c r="AN42" i="2"/>
  <c r="G35" i="2"/>
  <c r="H35" i="2"/>
  <c r="R36" i="2"/>
  <c r="I35" i="2"/>
  <c r="AA34" i="2"/>
  <c r="AB34" i="2"/>
  <c r="AJ41" i="2"/>
  <c r="AG42" i="2"/>
  <c r="AI42" i="2" s="1"/>
  <c r="AJ42" i="2" s="1"/>
  <c r="AC33" i="2"/>
  <c r="AD33" i="2" s="1"/>
  <c r="V36" i="2"/>
  <c r="W36" i="2" s="1"/>
  <c r="S36" i="2"/>
  <c r="T37" i="2"/>
  <c r="E37" i="2" s="1"/>
  <c r="O36" i="2"/>
  <c r="L39" i="2"/>
  <c r="Q38" i="2"/>
  <c r="K38" i="2" s="1"/>
  <c r="N37" i="2"/>
  <c r="AQ41" i="2" l="1"/>
  <c r="AS42" i="2"/>
  <c r="AK35" i="2"/>
  <c r="AR41" i="2"/>
  <c r="AN43" i="2"/>
  <c r="H36" i="2"/>
  <c r="AP42" i="2"/>
  <c r="AQ42" i="2" s="1"/>
  <c r="G36" i="2"/>
  <c r="I36" i="2"/>
  <c r="R37" i="2"/>
  <c r="J36" i="2"/>
  <c r="AT36" i="2" s="1"/>
  <c r="AG43" i="2"/>
  <c r="AI43" i="2" s="1"/>
  <c r="AJ43" i="2" s="1"/>
  <c r="Z35" i="2"/>
  <c r="V37" i="2"/>
  <c r="W37" i="2" s="1"/>
  <c r="S37" i="2"/>
  <c r="T38" i="2"/>
  <c r="E38" i="2" s="1"/>
  <c r="O37" i="2"/>
  <c r="L40" i="2"/>
  <c r="Q39" i="2"/>
  <c r="K39" i="2" s="1"/>
  <c r="N38" i="2"/>
  <c r="AS43" i="2" l="1"/>
  <c r="AN44" i="2"/>
  <c r="AK36" i="2"/>
  <c r="I37" i="2"/>
  <c r="AP43" i="2"/>
  <c r="AQ43" i="2" s="1"/>
  <c r="AR42" i="2"/>
  <c r="J37" i="2"/>
  <c r="AT37" i="2" s="1"/>
  <c r="G37" i="2"/>
  <c r="R38" i="2"/>
  <c r="H37" i="2"/>
  <c r="AA35" i="2"/>
  <c r="AB35" i="2"/>
  <c r="AG44" i="2"/>
  <c r="AI44" i="2" s="1"/>
  <c r="AJ44" i="2" s="1"/>
  <c r="AC34" i="2"/>
  <c r="AD34" i="2" s="1"/>
  <c r="V38" i="2"/>
  <c r="W38" i="2" s="1"/>
  <c r="S38" i="2"/>
  <c r="T39" i="2"/>
  <c r="E39" i="2" s="1"/>
  <c r="O38" i="2"/>
  <c r="L41" i="2"/>
  <c r="Q40" i="2"/>
  <c r="K40" i="2" s="1"/>
  <c r="N39" i="2"/>
  <c r="AS44" i="2" l="1"/>
  <c r="AK37" i="2"/>
  <c r="AR43" i="2"/>
  <c r="AP44" i="2"/>
  <c r="AN45" i="2"/>
  <c r="J38" i="2"/>
  <c r="AT38" i="2" s="1"/>
  <c r="G38" i="2"/>
  <c r="R39" i="2"/>
  <c r="H38" i="2"/>
  <c r="I38" i="2"/>
  <c r="AG45" i="2"/>
  <c r="AI45" i="2" s="1"/>
  <c r="Z36" i="2"/>
  <c r="V39" i="2"/>
  <c r="W39" i="2" s="1"/>
  <c r="S39" i="2"/>
  <c r="T40" i="2"/>
  <c r="E40" i="2" s="1"/>
  <c r="O39" i="2"/>
  <c r="L42" i="2"/>
  <c r="Q41" i="2"/>
  <c r="K41" i="2" s="1"/>
  <c r="N40" i="2"/>
  <c r="AR44" i="2" l="1"/>
  <c r="AS45" i="2"/>
  <c r="AK38" i="2"/>
  <c r="J39" i="2"/>
  <c r="AT39" i="2" s="1"/>
  <c r="AQ44" i="2"/>
  <c r="AN46" i="2"/>
  <c r="AP45" i="2"/>
  <c r="AQ45" i="2" s="1"/>
  <c r="G39" i="2"/>
  <c r="R40" i="2"/>
  <c r="I39" i="2"/>
  <c r="H39" i="2"/>
  <c r="AA36" i="2"/>
  <c r="AB36" i="2"/>
  <c r="AJ45" i="2"/>
  <c r="AG46" i="2"/>
  <c r="AI46" i="2" s="1"/>
  <c r="AJ46" i="2" s="1"/>
  <c r="AC35" i="2"/>
  <c r="AD35" i="2" s="1"/>
  <c r="V40" i="2"/>
  <c r="W40" i="2" s="1"/>
  <c r="S40" i="2"/>
  <c r="T41" i="2"/>
  <c r="E41" i="2" s="1"/>
  <c r="O40" i="2"/>
  <c r="L43" i="2"/>
  <c r="Q42" i="2"/>
  <c r="K42" i="2" s="1"/>
  <c r="N41" i="2"/>
  <c r="AS46" i="2" l="1"/>
  <c r="AK39" i="2"/>
  <c r="J40" i="2"/>
  <c r="AT40" i="2" s="1"/>
  <c r="AN47" i="2"/>
  <c r="AP46" i="2"/>
  <c r="AQ46" i="2" s="1"/>
  <c r="AR45" i="2"/>
  <c r="I40" i="2"/>
  <c r="G40" i="2"/>
  <c r="R41" i="2"/>
  <c r="H40" i="2"/>
  <c r="AG47" i="2"/>
  <c r="AI47" i="2" s="1"/>
  <c r="AJ47" i="2" s="1"/>
  <c r="Z37" i="2"/>
  <c r="V41" i="2"/>
  <c r="W41" i="2" s="1"/>
  <c r="S41" i="2"/>
  <c r="T42" i="2"/>
  <c r="E42" i="2" s="1"/>
  <c r="O41" i="2"/>
  <c r="L44" i="2"/>
  <c r="Q43" i="2"/>
  <c r="K43" i="2" s="1"/>
  <c r="N42" i="2"/>
  <c r="AS47" i="2" l="1"/>
  <c r="AN48" i="2"/>
  <c r="AP47" i="2"/>
  <c r="AQ47" i="2" s="1"/>
  <c r="AR46" i="2"/>
  <c r="AK40" i="2"/>
  <c r="I41" i="2"/>
  <c r="R42" i="2"/>
  <c r="G41" i="2"/>
  <c r="H41" i="2"/>
  <c r="J41" i="2"/>
  <c r="AT41" i="2" s="1"/>
  <c r="AA37" i="2"/>
  <c r="AB37" i="2"/>
  <c r="AG48" i="2"/>
  <c r="AI48" i="2" s="1"/>
  <c r="AJ48" i="2" s="1"/>
  <c r="AC36" i="2"/>
  <c r="AD36" i="2" s="1"/>
  <c r="V42" i="2"/>
  <c r="W42" i="2" s="1"/>
  <c r="S42" i="2"/>
  <c r="T43" i="2"/>
  <c r="E43" i="2" s="1"/>
  <c r="O42" i="2"/>
  <c r="L45" i="2"/>
  <c r="Q44" i="2"/>
  <c r="K44" i="2" s="1"/>
  <c r="N43" i="2"/>
  <c r="AS48" i="2" l="1"/>
  <c r="AR47" i="2"/>
  <c r="AN49" i="2"/>
  <c r="AP48" i="2"/>
  <c r="AQ48" i="2" s="1"/>
  <c r="AK41" i="2"/>
  <c r="R43" i="2"/>
  <c r="I42" i="2"/>
  <c r="G42" i="2"/>
  <c r="J42" i="2"/>
  <c r="AT42" i="2" s="1"/>
  <c r="H42" i="2"/>
  <c r="AG49" i="2"/>
  <c r="AI49" i="2" s="1"/>
  <c r="AJ49" i="2" s="1"/>
  <c r="Z38" i="2"/>
  <c r="V43" i="2"/>
  <c r="W43" i="2" s="1"/>
  <c r="S43" i="2"/>
  <c r="T44" i="2"/>
  <c r="E44" i="2" s="1"/>
  <c r="O43" i="2"/>
  <c r="L46" i="2"/>
  <c r="Q45" i="2"/>
  <c r="K45" i="2" s="1"/>
  <c r="N44" i="2"/>
  <c r="AS49" i="2" l="1"/>
  <c r="AN50" i="2"/>
  <c r="AP49" i="2"/>
  <c r="J43" i="2"/>
  <c r="AT43" i="2" s="1"/>
  <c r="AR48" i="2"/>
  <c r="AK42" i="2"/>
  <c r="I43" i="2"/>
  <c r="G43" i="2"/>
  <c r="R44" i="2"/>
  <c r="H43" i="2"/>
  <c r="AA38" i="2"/>
  <c r="AB38" i="2"/>
  <c r="AG50" i="2"/>
  <c r="AI50" i="2" s="1"/>
  <c r="AJ50" i="2" s="1"/>
  <c r="AC37" i="2"/>
  <c r="AD37" i="2" s="1"/>
  <c r="V44" i="2"/>
  <c r="W44" i="2" s="1"/>
  <c r="S44" i="2"/>
  <c r="T45" i="2"/>
  <c r="E45" i="2" s="1"/>
  <c r="O44" i="2"/>
  <c r="L47" i="2"/>
  <c r="Q46" i="2"/>
  <c r="K46" i="2" s="1"/>
  <c r="N45" i="2"/>
  <c r="AS50" i="2" l="1"/>
  <c r="AQ49" i="2"/>
  <c r="AR49" i="2"/>
  <c r="AK43" i="2"/>
  <c r="AN51" i="2"/>
  <c r="AP50" i="2"/>
  <c r="AQ50" i="2" s="1"/>
  <c r="G44" i="2"/>
  <c r="R45" i="2"/>
  <c r="H44" i="2"/>
  <c r="I44" i="2"/>
  <c r="J44" i="2"/>
  <c r="AT44" i="2" s="1"/>
  <c r="AG51" i="2"/>
  <c r="AI51" i="2" s="1"/>
  <c r="AJ51" i="2" s="1"/>
  <c r="Z39" i="2"/>
  <c r="V45" i="2"/>
  <c r="W45" i="2" s="1"/>
  <c r="S45" i="2"/>
  <c r="T46" i="2"/>
  <c r="E46" i="2" s="1"/>
  <c r="O45" i="2"/>
  <c r="L48" i="2"/>
  <c r="Q47" i="2"/>
  <c r="K47" i="2" s="1"/>
  <c r="N46" i="2"/>
  <c r="AS51" i="2" l="1"/>
  <c r="AN52" i="2"/>
  <c r="AP51" i="2"/>
  <c r="AQ51" i="2" s="1"/>
  <c r="AR50" i="2"/>
  <c r="AK44" i="2"/>
  <c r="J45" i="2"/>
  <c r="AT45" i="2" s="1"/>
  <c r="R46" i="2"/>
  <c r="G45" i="2"/>
  <c r="I45" i="2"/>
  <c r="H45" i="2"/>
  <c r="AA39" i="2"/>
  <c r="AB39" i="2"/>
  <c r="AG52" i="2"/>
  <c r="AI52" i="2" s="1"/>
  <c r="AC38" i="2"/>
  <c r="AD38" i="2" s="1"/>
  <c r="V46" i="2"/>
  <c r="W46" i="2" s="1"/>
  <c r="S46" i="2"/>
  <c r="T47" i="2"/>
  <c r="E47" i="2" s="1"/>
  <c r="O46" i="2"/>
  <c r="L49" i="2"/>
  <c r="Q48" i="2"/>
  <c r="K48" i="2" s="1"/>
  <c r="N47" i="2"/>
  <c r="AS52" i="2" l="1"/>
  <c r="AN53" i="2"/>
  <c r="AP52" i="2"/>
  <c r="AR51" i="2"/>
  <c r="J46" i="2"/>
  <c r="AT46" i="2" s="1"/>
  <c r="AK45" i="2"/>
  <c r="G46" i="2"/>
  <c r="I46" i="2"/>
  <c r="H46" i="2"/>
  <c r="R47" i="2"/>
  <c r="AJ52" i="2"/>
  <c r="AG53" i="2"/>
  <c r="AI53" i="2" s="1"/>
  <c r="AJ53" i="2" s="1"/>
  <c r="Z40" i="2"/>
  <c r="V47" i="2"/>
  <c r="W47" i="2" s="1"/>
  <c r="S47" i="2"/>
  <c r="T48" i="2"/>
  <c r="E48" i="2" s="1"/>
  <c r="O47" i="2"/>
  <c r="L50" i="2"/>
  <c r="Q49" i="2"/>
  <c r="K49" i="2" s="1"/>
  <c r="N48" i="2"/>
  <c r="AS53" i="2" l="1"/>
  <c r="AQ52" i="2"/>
  <c r="AP53" i="2"/>
  <c r="AR52" i="2"/>
  <c r="AN54" i="2"/>
  <c r="AK46" i="2"/>
  <c r="I47" i="2"/>
  <c r="J47" i="2"/>
  <c r="AT47" i="2" s="1"/>
  <c r="H47" i="2"/>
  <c r="R48" i="2"/>
  <c r="G47" i="2"/>
  <c r="AA40" i="2"/>
  <c r="AB40" i="2"/>
  <c r="AG54" i="2"/>
  <c r="AI54" i="2" s="1"/>
  <c r="AJ54" i="2" s="1"/>
  <c r="AC39" i="2"/>
  <c r="AD39" i="2" s="1"/>
  <c r="V48" i="2"/>
  <c r="W48" i="2" s="1"/>
  <c r="T49" i="2"/>
  <c r="E49" i="2" s="1"/>
  <c r="S48" i="2"/>
  <c r="O48" i="2"/>
  <c r="L51" i="2"/>
  <c r="Q50" i="2"/>
  <c r="K50" i="2" s="1"/>
  <c r="N49" i="2"/>
  <c r="AR53" i="2" l="1"/>
  <c r="AS54" i="2"/>
  <c r="AQ53" i="2"/>
  <c r="AP54" i="2"/>
  <c r="AN55" i="2"/>
  <c r="J48" i="2"/>
  <c r="AT48" i="2" s="1"/>
  <c r="AK47" i="2"/>
  <c r="I48" i="2"/>
  <c r="R49" i="2"/>
  <c r="G48" i="2"/>
  <c r="H48" i="2"/>
  <c r="AG55" i="2"/>
  <c r="AI55" i="2" s="1"/>
  <c r="AJ55" i="2" s="1"/>
  <c r="Z41" i="2"/>
  <c r="V49" i="2"/>
  <c r="W49" i="2" s="1"/>
  <c r="T50" i="2"/>
  <c r="E50" i="2" s="1"/>
  <c r="S49" i="2"/>
  <c r="O49" i="2"/>
  <c r="L52" i="2"/>
  <c r="Q51" i="2"/>
  <c r="K51" i="2" s="1"/>
  <c r="N50" i="2"/>
  <c r="AQ54" i="2" l="1"/>
  <c r="AS55" i="2"/>
  <c r="AN56" i="2"/>
  <c r="AP55" i="2"/>
  <c r="AR54" i="2"/>
  <c r="AK48" i="2"/>
  <c r="I49" i="2"/>
  <c r="J49" i="2"/>
  <c r="AT49" i="2" s="1"/>
  <c r="R50" i="2"/>
  <c r="G49" i="2"/>
  <c r="H49" i="2"/>
  <c r="AA41" i="2"/>
  <c r="AB41" i="2"/>
  <c r="AG56" i="2"/>
  <c r="AI56" i="2" s="1"/>
  <c r="AJ56" i="2" s="1"/>
  <c r="AC40" i="2"/>
  <c r="AD40" i="2" s="1"/>
  <c r="V50" i="2"/>
  <c r="W50" i="2" s="1"/>
  <c r="T51" i="2"/>
  <c r="E51" i="2" s="1"/>
  <c r="S50" i="2"/>
  <c r="O50" i="2"/>
  <c r="L53" i="2"/>
  <c r="Q52" i="2"/>
  <c r="K52" i="2" s="1"/>
  <c r="N51" i="2"/>
  <c r="AS56" i="2" l="1"/>
  <c r="AQ55" i="2"/>
  <c r="AR55" i="2"/>
  <c r="AP56" i="2"/>
  <c r="AQ56" i="2" s="1"/>
  <c r="AN57" i="2"/>
  <c r="AK49" i="2"/>
  <c r="G50" i="2"/>
  <c r="R51" i="2"/>
  <c r="I50" i="2"/>
  <c r="H50" i="2"/>
  <c r="J50" i="2"/>
  <c r="AT50" i="2" s="1"/>
  <c r="AG57" i="2"/>
  <c r="AI57" i="2" s="1"/>
  <c r="AJ57" i="2" s="1"/>
  <c r="Z42" i="2"/>
  <c r="V51" i="2"/>
  <c r="W51" i="2" s="1"/>
  <c r="T52" i="2"/>
  <c r="E52" i="2" s="1"/>
  <c r="S51" i="2"/>
  <c r="O51" i="2"/>
  <c r="L54" i="2"/>
  <c r="Q53" i="2"/>
  <c r="K53" i="2" s="1"/>
  <c r="N52" i="2"/>
  <c r="AS57" i="2" l="1"/>
  <c r="AN58" i="2"/>
  <c r="AP57" i="2"/>
  <c r="AQ57" i="2" s="1"/>
  <c r="AR56" i="2"/>
  <c r="I51" i="2"/>
  <c r="J51" i="2"/>
  <c r="AT51" i="2" s="1"/>
  <c r="AK50" i="2"/>
  <c r="H51" i="2"/>
  <c r="R52" i="2"/>
  <c r="G51" i="2"/>
  <c r="AA42" i="2"/>
  <c r="AB42" i="2"/>
  <c r="AG58" i="2"/>
  <c r="AI58" i="2" s="1"/>
  <c r="AC41" i="2"/>
  <c r="AD41" i="2" s="1"/>
  <c r="V52" i="2"/>
  <c r="W52" i="2" s="1"/>
  <c r="T53" i="2"/>
  <c r="E53" i="2" s="1"/>
  <c r="S52" i="2"/>
  <c r="O52" i="2"/>
  <c r="L55" i="2"/>
  <c r="Q54" i="2"/>
  <c r="K54" i="2" s="1"/>
  <c r="N53" i="2"/>
  <c r="AS58" i="2" l="1"/>
  <c r="AR57" i="2"/>
  <c r="AN59" i="2"/>
  <c r="AP58" i="2"/>
  <c r="AQ58" i="2" s="1"/>
  <c r="AK51" i="2"/>
  <c r="G52" i="2"/>
  <c r="R53" i="2"/>
  <c r="I52" i="2"/>
  <c r="J52" i="2"/>
  <c r="AT52" i="2" s="1"/>
  <c r="H52" i="2"/>
  <c r="AJ58" i="2"/>
  <c r="AG59" i="2"/>
  <c r="AI59" i="2" s="1"/>
  <c r="Z43" i="2"/>
  <c r="V53" i="2"/>
  <c r="W53" i="2" s="1"/>
  <c r="S53" i="2"/>
  <c r="T54" i="2"/>
  <c r="E54" i="2" s="1"/>
  <c r="O53" i="2"/>
  <c r="L56" i="2"/>
  <c r="Q55" i="2"/>
  <c r="K55" i="2" s="1"/>
  <c r="N54" i="2"/>
  <c r="AS59" i="2" l="1"/>
  <c r="AR58" i="2"/>
  <c r="AN60" i="2"/>
  <c r="AP59" i="2"/>
  <c r="AQ59" i="2" s="1"/>
  <c r="AK52" i="2"/>
  <c r="I53" i="2"/>
  <c r="R54" i="2"/>
  <c r="H53" i="2"/>
  <c r="G53" i="2"/>
  <c r="J53" i="2"/>
  <c r="AT53" i="2" s="1"/>
  <c r="AA43" i="2"/>
  <c r="AB43" i="2"/>
  <c r="AJ59" i="2"/>
  <c r="AG60" i="2"/>
  <c r="AI60" i="2" s="1"/>
  <c r="AJ60" i="2" s="1"/>
  <c r="AC42" i="2"/>
  <c r="AD42" i="2" s="1"/>
  <c r="V54" i="2"/>
  <c r="W54" i="2" s="1"/>
  <c r="T55" i="2"/>
  <c r="E55" i="2" s="1"/>
  <c r="S54" i="2"/>
  <c r="O54" i="2"/>
  <c r="L57" i="2"/>
  <c r="Q56" i="2"/>
  <c r="K56" i="2" s="1"/>
  <c r="N55" i="2"/>
  <c r="AS60" i="2" l="1"/>
  <c r="AN61" i="2"/>
  <c r="AP60" i="2"/>
  <c r="AR59" i="2"/>
  <c r="AK53" i="2"/>
  <c r="J54" i="2"/>
  <c r="AT54" i="2" s="1"/>
  <c r="I54" i="2"/>
  <c r="G54" i="2"/>
  <c r="R55" i="2"/>
  <c r="H54" i="2"/>
  <c r="AG61" i="2"/>
  <c r="AI61" i="2" s="1"/>
  <c r="Z44" i="2"/>
  <c r="V55" i="2"/>
  <c r="W55" i="2" s="1"/>
  <c r="S55" i="2"/>
  <c r="T56" i="2"/>
  <c r="E56" i="2" s="1"/>
  <c r="O55" i="2"/>
  <c r="L58" i="2"/>
  <c r="Q57" i="2"/>
  <c r="K57" i="2" s="1"/>
  <c r="N56" i="2"/>
  <c r="AS61" i="2" l="1"/>
  <c r="AN62" i="2"/>
  <c r="AQ60" i="2"/>
  <c r="AR60" i="2"/>
  <c r="AP61" i="2"/>
  <c r="AQ61" i="2" s="1"/>
  <c r="I55" i="2"/>
  <c r="AK54" i="2"/>
  <c r="J55" i="2"/>
  <c r="AT55" i="2" s="1"/>
  <c r="H55" i="2"/>
  <c r="R56" i="2"/>
  <c r="G55" i="2"/>
  <c r="AA44" i="2"/>
  <c r="AB44" i="2"/>
  <c r="AJ61" i="2"/>
  <c r="AG62" i="2"/>
  <c r="AI62" i="2" s="1"/>
  <c r="AJ62" i="2" s="1"/>
  <c r="AC43" i="2"/>
  <c r="AD43" i="2" s="1"/>
  <c r="V56" i="2"/>
  <c r="W56" i="2" s="1"/>
  <c r="T57" i="2"/>
  <c r="E57" i="2" s="1"/>
  <c r="S56" i="2"/>
  <c r="O56" i="2"/>
  <c r="L59" i="2"/>
  <c r="Q58" i="2"/>
  <c r="K58" i="2" s="1"/>
  <c r="N57" i="2"/>
  <c r="AS62" i="2" l="1"/>
  <c r="AN63" i="2"/>
  <c r="AP62" i="2"/>
  <c r="AQ62" i="2" s="1"/>
  <c r="AR61" i="2"/>
  <c r="AK55" i="2"/>
  <c r="J56" i="2"/>
  <c r="AT56" i="2" s="1"/>
  <c r="R57" i="2"/>
  <c r="G56" i="2"/>
  <c r="I56" i="2"/>
  <c r="H56" i="2"/>
  <c r="AG63" i="2"/>
  <c r="AI63" i="2" s="1"/>
  <c r="Z45" i="2"/>
  <c r="V57" i="2"/>
  <c r="W57" i="2" s="1"/>
  <c r="T58" i="2"/>
  <c r="E58" i="2" s="1"/>
  <c r="S57" i="2"/>
  <c r="O57" i="2"/>
  <c r="L60" i="2"/>
  <c r="Q59" i="2"/>
  <c r="K59" i="2" s="1"/>
  <c r="N58" i="2"/>
  <c r="AS63" i="2" l="1"/>
  <c r="AN64" i="2"/>
  <c r="AR62" i="2"/>
  <c r="AP63" i="2"/>
  <c r="AK56" i="2"/>
  <c r="J57" i="2"/>
  <c r="AT57" i="2" s="1"/>
  <c r="R58" i="2"/>
  <c r="I57" i="2"/>
  <c r="G57" i="2"/>
  <c r="H57" i="2"/>
  <c r="AA45" i="2"/>
  <c r="AB45" i="2"/>
  <c r="AJ63" i="2"/>
  <c r="AG64" i="2"/>
  <c r="AI64" i="2" s="1"/>
  <c r="AC44" i="2"/>
  <c r="AD44" i="2" s="1"/>
  <c r="V58" i="2"/>
  <c r="W58" i="2" s="1"/>
  <c r="T59" i="2"/>
  <c r="E59" i="2" s="1"/>
  <c r="S58" i="2"/>
  <c r="O58" i="2"/>
  <c r="L61" i="2"/>
  <c r="Q60" i="2"/>
  <c r="K60" i="2" s="1"/>
  <c r="N59" i="2"/>
  <c r="AS64" i="2" l="1"/>
  <c r="AN65" i="2"/>
  <c r="AP65" i="2" s="1"/>
  <c r="AQ63" i="2"/>
  <c r="AP64" i="2"/>
  <c r="AQ64" i="2" s="1"/>
  <c r="AR63" i="2"/>
  <c r="AK57" i="2"/>
  <c r="J58" i="2"/>
  <c r="AT58" i="2" s="1"/>
  <c r="I58" i="2"/>
  <c r="R59" i="2"/>
  <c r="G58" i="2"/>
  <c r="H58" i="2"/>
  <c r="AJ64" i="2"/>
  <c r="AG65" i="2"/>
  <c r="AI65" i="2" s="1"/>
  <c r="AJ65" i="2" s="1"/>
  <c r="Z46" i="2"/>
  <c r="V59" i="2"/>
  <c r="W59" i="2" s="1"/>
  <c r="T60" i="2"/>
  <c r="E60" i="2" s="1"/>
  <c r="S59" i="2"/>
  <c r="O59" i="2"/>
  <c r="L62" i="2"/>
  <c r="Q61" i="2"/>
  <c r="K61" i="2" s="1"/>
  <c r="N60" i="2"/>
  <c r="AS65" i="2" l="1"/>
  <c r="AN66" i="2"/>
  <c r="AP66" i="2" s="1"/>
  <c r="AR64" i="2"/>
  <c r="J59" i="2"/>
  <c r="AT59" i="2" s="1"/>
  <c r="AK58" i="2"/>
  <c r="R60" i="2"/>
  <c r="G59" i="2"/>
  <c r="I59" i="2"/>
  <c r="H59" i="2"/>
  <c r="AA46" i="2"/>
  <c r="AB46" i="2"/>
  <c r="AG66" i="2"/>
  <c r="AI66" i="2" s="1"/>
  <c r="AJ66" i="2" s="1"/>
  <c r="AC45" i="2"/>
  <c r="AD45" i="2" s="1"/>
  <c r="V60" i="2"/>
  <c r="W60" i="2" s="1"/>
  <c r="T61" i="2"/>
  <c r="E61" i="2" s="1"/>
  <c r="S60" i="2"/>
  <c r="O60" i="2"/>
  <c r="L63" i="2"/>
  <c r="Q62" i="2"/>
  <c r="K62" i="2" s="1"/>
  <c r="N61" i="2"/>
  <c r="AS66" i="2" l="1"/>
  <c r="AR66" i="2" s="1"/>
  <c r="AN67" i="2"/>
  <c r="AP67" i="2" s="1"/>
  <c r="AR65" i="2"/>
  <c r="AQ65" i="2"/>
  <c r="AK59" i="2"/>
  <c r="R61" i="2"/>
  <c r="I60" i="2"/>
  <c r="J60" i="2"/>
  <c r="AT60" i="2" s="1"/>
  <c r="G60" i="2"/>
  <c r="H60" i="2"/>
  <c r="AG67" i="2"/>
  <c r="AI67" i="2" s="1"/>
  <c r="Z47" i="2"/>
  <c r="V61" i="2"/>
  <c r="W61" i="2" s="1"/>
  <c r="T62" i="2"/>
  <c r="E62" i="2" s="1"/>
  <c r="S61" i="2"/>
  <c r="O61" i="2"/>
  <c r="L64" i="2"/>
  <c r="Q63" i="2"/>
  <c r="K63" i="2" s="1"/>
  <c r="N62" i="2"/>
  <c r="AS67" i="2" l="1"/>
  <c r="AN68" i="2"/>
  <c r="AP68" i="2" s="1"/>
  <c r="AQ66" i="2"/>
  <c r="AK60" i="2"/>
  <c r="R62" i="2"/>
  <c r="G61" i="2"/>
  <c r="I61" i="2"/>
  <c r="J61" i="2"/>
  <c r="AT61" i="2" s="1"/>
  <c r="H61" i="2"/>
  <c r="AQ67" i="2"/>
  <c r="AA47" i="2"/>
  <c r="AB47" i="2"/>
  <c r="AJ67" i="2"/>
  <c r="AG68" i="2"/>
  <c r="AI68" i="2" s="1"/>
  <c r="AJ68" i="2" s="1"/>
  <c r="AC46" i="2"/>
  <c r="AD46" i="2" s="1"/>
  <c r="V62" i="2"/>
  <c r="W62" i="2" s="1"/>
  <c r="T63" i="2"/>
  <c r="E63" i="2" s="1"/>
  <c r="S62" i="2"/>
  <c r="O62" i="2"/>
  <c r="L65" i="2"/>
  <c r="N63" i="2"/>
  <c r="AR67" i="2" l="1"/>
  <c r="AS68" i="2"/>
  <c r="AN69" i="2"/>
  <c r="AP69" i="2" s="1"/>
  <c r="AK61" i="2"/>
  <c r="I62" i="2"/>
  <c r="J62" i="2"/>
  <c r="AT62" i="2" s="1"/>
  <c r="H62" i="2"/>
  <c r="R63" i="2"/>
  <c r="G62" i="2"/>
  <c r="AG69" i="2"/>
  <c r="AI69" i="2" s="1"/>
  <c r="AJ69" i="2" s="1"/>
  <c r="Z48" i="2"/>
  <c r="Q64" i="2"/>
  <c r="K64" i="2" s="1"/>
  <c r="V63" i="2"/>
  <c r="W63" i="2" s="1"/>
  <c r="T64" i="2"/>
  <c r="E64" i="2" s="1"/>
  <c r="S63" i="2"/>
  <c r="O63" i="2"/>
  <c r="L66" i="2"/>
  <c r="N64" i="2"/>
  <c r="AR68" i="2" l="1"/>
  <c r="AS69" i="2"/>
  <c r="AN70" i="2"/>
  <c r="AQ68" i="2"/>
  <c r="AK62" i="2"/>
  <c r="I63" i="2"/>
  <c r="H63" i="2"/>
  <c r="J63" i="2"/>
  <c r="AT63" i="2" s="1"/>
  <c r="G63" i="2"/>
  <c r="R64" i="2"/>
  <c r="AA48" i="2"/>
  <c r="AB48" i="2"/>
  <c r="AG70" i="2"/>
  <c r="AI70" i="2" s="1"/>
  <c r="AJ70" i="2" s="1"/>
  <c r="AC47" i="2"/>
  <c r="AD47" i="2" s="1"/>
  <c r="Q65" i="2"/>
  <c r="K65" i="2" s="1"/>
  <c r="V64" i="2"/>
  <c r="W64" i="2" s="1"/>
  <c r="T65" i="2"/>
  <c r="E65" i="2" s="1"/>
  <c r="S64" i="2"/>
  <c r="O64" i="2"/>
  <c r="L67" i="2"/>
  <c r="N65" i="2"/>
  <c r="AR69" i="2" l="1"/>
  <c r="AS70" i="2"/>
  <c r="AN71" i="2"/>
  <c r="AP71" i="2" s="1"/>
  <c r="AP70" i="2"/>
  <c r="AQ70" i="2" s="1"/>
  <c r="AQ69" i="2"/>
  <c r="AK63" i="2"/>
  <c r="R65" i="2"/>
  <c r="H64" i="2"/>
  <c r="I64" i="2"/>
  <c r="G64" i="2"/>
  <c r="J64" i="2"/>
  <c r="AT64" i="2" s="1"/>
  <c r="AG71" i="2"/>
  <c r="AI71" i="2" s="1"/>
  <c r="AJ71" i="2" s="1"/>
  <c r="Z49" i="2"/>
  <c r="Q66" i="2"/>
  <c r="K66" i="2" s="1"/>
  <c r="V65" i="2"/>
  <c r="W65" i="2" s="1"/>
  <c r="T66" i="2"/>
  <c r="E66" i="2" s="1"/>
  <c r="S65" i="2"/>
  <c r="O65" i="2"/>
  <c r="L68" i="2"/>
  <c r="N66" i="2"/>
  <c r="AR70" i="2" l="1"/>
  <c r="AS71" i="2"/>
  <c r="AN72" i="2"/>
  <c r="AP72" i="2" s="1"/>
  <c r="AK64" i="2"/>
  <c r="I65" i="2"/>
  <c r="J65" i="2"/>
  <c r="AT65" i="2" s="1"/>
  <c r="G65" i="2"/>
  <c r="H65" i="2"/>
  <c r="R66" i="2"/>
  <c r="AA49" i="2"/>
  <c r="AB49" i="2"/>
  <c r="AG72" i="2"/>
  <c r="AI72" i="2" s="1"/>
  <c r="AC48" i="2"/>
  <c r="AD48" i="2" s="1"/>
  <c r="Q67" i="2"/>
  <c r="K67" i="2" s="1"/>
  <c r="V66" i="2"/>
  <c r="W66" i="2" s="1"/>
  <c r="T67" i="2"/>
  <c r="E67" i="2" s="1"/>
  <c r="S66" i="2"/>
  <c r="O66" i="2"/>
  <c r="L69" i="2"/>
  <c r="N67" i="2"/>
  <c r="AR71" i="2" l="1"/>
  <c r="AQ71" i="2"/>
  <c r="AS72" i="2"/>
  <c r="AN73" i="2"/>
  <c r="AP73" i="2" s="1"/>
  <c r="AK65" i="2"/>
  <c r="J66" i="2"/>
  <c r="AT66" i="2" s="1"/>
  <c r="H66" i="2"/>
  <c r="I66" i="2"/>
  <c r="R67" i="2"/>
  <c r="G66" i="2"/>
  <c r="AJ72" i="2"/>
  <c r="AG73" i="2"/>
  <c r="AI73" i="2" s="1"/>
  <c r="AJ73" i="2" s="1"/>
  <c r="Z50" i="2"/>
  <c r="Q68" i="2"/>
  <c r="K68" i="2" s="1"/>
  <c r="V67" i="2"/>
  <c r="W67" i="2" s="1"/>
  <c r="T68" i="2"/>
  <c r="E68" i="2" s="1"/>
  <c r="S67" i="2"/>
  <c r="O67" i="2"/>
  <c r="L70" i="2"/>
  <c r="N68" i="2"/>
  <c r="AS73" i="2" l="1"/>
  <c r="AN74" i="2"/>
  <c r="AP74" i="2" s="1"/>
  <c r="AR72" i="2"/>
  <c r="AQ72" i="2"/>
  <c r="AK66" i="2"/>
  <c r="J67" i="2"/>
  <c r="AT67" i="2" s="1"/>
  <c r="H67" i="2"/>
  <c r="G67" i="2"/>
  <c r="I67" i="2"/>
  <c r="R68" i="2"/>
  <c r="AA50" i="2"/>
  <c r="AB50" i="2"/>
  <c r="AG74" i="2"/>
  <c r="AI74" i="2" s="1"/>
  <c r="AC49" i="2"/>
  <c r="AD49" i="2" s="1"/>
  <c r="Q69" i="2"/>
  <c r="K69" i="2" s="1"/>
  <c r="V68" i="2"/>
  <c r="W68" i="2" s="1"/>
  <c r="T69" i="2"/>
  <c r="E69" i="2" s="1"/>
  <c r="S68" i="2"/>
  <c r="O68" i="2"/>
  <c r="L71" i="2"/>
  <c r="N69" i="2"/>
  <c r="AS74" i="2" l="1"/>
  <c r="AN75" i="2"/>
  <c r="AP75" i="2" s="1"/>
  <c r="AR73" i="2"/>
  <c r="AQ73" i="2"/>
  <c r="AK67" i="2"/>
  <c r="R69" i="2"/>
  <c r="H68" i="2"/>
  <c r="I68" i="2"/>
  <c r="J68" i="2"/>
  <c r="AT68" i="2" s="1"/>
  <c r="G68" i="2"/>
  <c r="AJ74" i="2"/>
  <c r="AG75" i="2"/>
  <c r="AI75" i="2" s="1"/>
  <c r="Z51" i="2"/>
  <c r="Q70" i="2"/>
  <c r="K70" i="2" s="1"/>
  <c r="V69" i="2"/>
  <c r="W69" i="2" s="1"/>
  <c r="T70" i="2"/>
  <c r="E70" i="2" s="1"/>
  <c r="S69" i="2"/>
  <c r="O69" i="2"/>
  <c r="L72" i="2"/>
  <c r="N70" i="2"/>
  <c r="AR74" i="2" l="1"/>
  <c r="AS75" i="2"/>
  <c r="AN76" i="2"/>
  <c r="AP76" i="2" s="1"/>
  <c r="AQ74" i="2"/>
  <c r="I69" i="2"/>
  <c r="AK68" i="2"/>
  <c r="J69" i="2"/>
  <c r="AT69" i="2" s="1"/>
  <c r="R70" i="2"/>
  <c r="G69" i="2"/>
  <c r="H69" i="2"/>
  <c r="AA51" i="2"/>
  <c r="AB51" i="2"/>
  <c r="AJ75" i="2"/>
  <c r="AG76" i="2"/>
  <c r="AI76" i="2" s="1"/>
  <c r="AJ76" i="2" s="1"/>
  <c r="AC50" i="2"/>
  <c r="AD50" i="2" s="1"/>
  <c r="Q71" i="2"/>
  <c r="K71" i="2" s="1"/>
  <c r="V70" i="2"/>
  <c r="W70" i="2" s="1"/>
  <c r="T71" i="2"/>
  <c r="E71" i="2" s="1"/>
  <c r="S70" i="2"/>
  <c r="O70" i="2"/>
  <c r="L73" i="2"/>
  <c r="N71" i="2"/>
  <c r="AS76" i="2" l="1"/>
  <c r="AR76" i="2" s="1"/>
  <c r="AN77" i="2"/>
  <c r="AP77" i="2" s="1"/>
  <c r="AR75" i="2"/>
  <c r="AQ75" i="2"/>
  <c r="AK69" i="2"/>
  <c r="R71" i="2"/>
  <c r="H70" i="2"/>
  <c r="I70" i="2"/>
  <c r="J70" i="2"/>
  <c r="AT70" i="2" s="1"/>
  <c r="G70" i="2"/>
  <c r="AG77" i="2"/>
  <c r="AI77" i="2" s="1"/>
  <c r="AJ77" i="2" s="1"/>
  <c r="Z52" i="2"/>
  <c r="Q72" i="2"/>
  <c r="K72" i="2" s="1"/>
  <c r="V71" i="2"/>
  <c r="W71" i="2" s="1"/>
  <c r="T72" i="2"/>
  <c r="S71" i="2"/>
  <c r="O71" i="2"/>
  <c r="L74" i="2"/>
  <c r="N72" i="2"/>
  <c r="AS77" i="2" l="1"/>
  <c r="AN78" i="2"/>
  <c r="AQ76" i="2"/>
  <c r="AK70" i="2"/>
  <c r="I71" i="2"/>
  <c r="G71" i="2"/>
  <c r="J71" i="2"/>
  <c r="AT71" i="2" s="1"/>
  <c r="T73" i="2"/>
  <c r="E73" i="2" s="1"/>
  <c r="E72" i="2"/>
  <c r="H71" i="2"/>
  <c r="R72" i="2"/>
  <c r="AA52" i="2"/>
  <c r="AB52" i="2"/>
  <c r="AG78" i="2"/>
  <c r="AI78" i="2" s="1"/>
  <c r="AJ78" i="2" s="1"/>
  <c r="AC51" i="2"/>
  <c r="AD51" i="2" s="1"/>
  <c r="Q73" i="2"/>
  <c r="K73" i="2" s="1"/>
  <c r="V72" i="2"/>
  <c r="W72" i="2" s="1"/>
  <c r="S72" i="2"/>
  <c r="O72" i="2"/>
  <c r="L75" i="2"/>
  <c r="N73" i="2"/>
  <c r="AR77" i="2" l="1"/>
  <c r="AS78" i="2"/>
  <c r="AN79" i="2"/>
  <c r="AP79" i="2" s="1"/>
  <c r="AP78" i="2"/>
  <c r="AQ77" i="2"/>
  <c r="J72" i="2"/>
  <c r="AT72" i="2" s="1"/>
  <c r="V73" i="2"/>
  <c r="W73" i="2" s="1"/>
  <c r="H72" i="2"/>
  <c r="I72" i="2"/>
  <c r="AK71" i="2"/>
  <c r="T74" i="2"/>
  <c r="V74" i="2" s="1"/>
  <c r="W74" i="2" s="1"/>
  <c r="G72" i="2"/>
  <c r="R73" i="2"/>
  <c r="AG79" i="2"/>
  <c r="AI79" i="2" s="1"/>
  <c r="AJ79" i="2" s="1"/>
  <c r="Z53" i="2"/>
  <c r="Q74" i="2"/>
  <c r="K74" i="2" s="1"/>
  <c r="S73" i="2"/>
  <c r="O73" i="2"/>
  <c r="L76" i="2"/>
  <c r="N74" i="2"/>
  <c r="AS79" i="2" l="1"/>
  <c r="AR79" i="2" s="1"/>
  <c r="AN80" i="2"/>
  <c r="AP80" i="2" s="1"/>
  <c r="AQ78" i="2"/>
  <c r="AR78" i="2"/>
  <c r="E74" i="2"/>
  <c r="AK72" i="2"/>
  <c r="G73" i="2"/>
  <c r="I73" i="2"/>
  <c r="H73" i="2"/>
  <c r="T75" i="2"/>
  <c r="V75" i="2" s="1"/>
  <c r="W75" i="2" s="1"/>
  <c r="J73" i="2"/>
  <c r="AT73" i="2" s="1"/>
  <c r="R74" i="2"/>
  <c r="H74" i="2" s="1"/>
  <c r="G74" i="2"/>
  <c r="AA53" i="2"/>
  <c r="AB53" i="2"/>
  <c r="AG80" i="2"/>
  <c r="AI80" i="2" s="1"/>
  <c r="AJ80" i="2" s="1"/>
  <c r="AC52" i="2"/>
  <c r="AD52" i="2" s="1"/>
  <c r="Q75" i="2"/>
  <c r="K75" i="2" s="1"/>
  <c r="S74" i="2"/>
  <c r="O74" i="2"/>
  <c r="I74" i="2" s="1"/>
  <c r="L77" i="2"/>
  <c r="N75" i="2"/>
  <c r="AS80" i="2" l="1"/>
  <c r="AN81" i="2"/>
  <c r="AP81" i="2" s="1"/>
  <c r="AQ79" i="2"/>
  <c r="E75" i="2"/>
  <c r="T76" i="2"/>
  <c r="V76" i="2" s="1"/>
  <c r="W76" i="2" s="1"/>
  <c r="AK73" i="2"/>
  <c r="R75" i="2"/>
  <c r="H75" i="2" s="1"/>
  <c r="G75" i="2"/>
  <c r="J74" i="2"/>
  <c r="AT74" i="2" s="1"/>
  <c r="AG81" i="2"/>
  <c r="AI81" i="2" s="1"/>
  <c r="Z54" i="2"/>
  <c r="Q76" i="2"/>
  <c r="K76" i="2" s="1"/>
  <c r="S75" i="2"/>
  <c r="O75" i="2"/>
  <c r="I75" i="2" s="1"/>
  <c r="L78" i="2"/>
  <c r="N76" i="2"/>
  <c r="AR80" i="2" l="1"/>
  <c r="AS81" i="2"/>
  <c r="AN82" i="2"/>
  <c r="AQ80" i="2"/>
  <c r="E76" i="2"/>
  <c r="T77" i="2"/>
  <c r="V77" i="2" s="1"/>
  <c r="W77" i="2" s="1"/>
  <c r="AK74" i="2"/>
  <c r="J75" i="2"/>
  <c r="AT75" i="2" s="1"/>
  <c r="R76" i="2"/>
  <c r="H76" i="2" s="1"/>
  <c r="G76" i="2"/>
  <c r="AA54" i="2"/>
  <c r="AB54" i="2"/>
  <c r="AJ81" i="2"/>
  <c r="AG82" i="2"/>
  <c r="AI82" i="2" s="1"/>
  <c r="AJ82" i="2" s="1"/>
  <c r="AC53" i="2"/>
  <c r="AD53" i="2" s="1"/>
  <c r="Q77" i="2"/>
  <c r="K77" i="2" s="1"/>
  <c r="S76" i="2"/>
  <c r="O76" i="2"/>
  <c r="I76" i="2" s="1"/>
  <c r="L79" i="2"/>
  <c r="N77" i="2"/>
  <c r="AS82" i="2" l="1"/>
  <c r="AN83" i="2"/>
  <c r="AP82" i="2"/>
  <c r="AR81" i="2"/>
  <c r="AQ81" i="2"/>
  <c r="E77" i="2"/>
  <c r="T78" i="2"/>
  <c r="V78" i="2" s="1"/>
  <c r="W78" i="2" s="1"/>
  <c r="AK75" i="2"/>
  <c r="R77" i="2"/>
  <c r="H77" i="2" s="1"/>
  <c r="G77" i="2"/>
  <c r="J76" i="2"/>
  <c r="AT76" i="2" s="1"/>
  <c r="AG83" i="2"/>
  <c r="AI83" i="2" s="1"/>
  <c r="AJ83" i="2" s="1"/>
  <c r="Z55" i="2"/>
  <c r="Q78" i="2"/>
  <c r="K78" i="2" s="1"/>
  <c r="S77" i="2"/>
  <c r="O77" i="2"/>
  <c r="I77" i="2" s="1"/>
  <c r="L80" i="2"/>
  <c r="N78" i="2"/>
  <c r="AR82" i="2" l="1"/>
  <c r="AQ82" i="2"/>
  <c r="AS83" i="2"/>
  <c r="AN84" i="2"/>
  <c r="AP84" i="2" s="1"/>
  <c r="AP83" i="2"/>
  <c r="T79" i="2"/>
  <c r="V79" i="2" s="1"/>
  <c r="W79" i="2" s="1"/>
  <c r="E78" i="2"/>
  <c r="AK76" i="2"/>
  <c r="J77" i="2"/>
  <c r="AT77" i="2" s="1"/>
  <c r="R78" i="2"/>
  <c r="H78" i="2" s="1"/>
  <c r="G78" i="2"/>
  <c r="AA55" i="2"/>
  <c r="AB55" i="2"/>
  <c r="AG84" i="2"/>
  <c r="AI84" i="2" s="1"/>
  <c r="AC54" i="2"/>
  <c r="AD54" i="2" s="1"/>
  <c r="Q79" i="2"/>
  <c r="K79" i="2" s="1"/>
  <c r="S78" i="2"/>
  <c r="O78" i="2"/>
  <c r="I78" i="2" s="1"/>
  <c r="L81" i="2"/>
  <c r="N79" i="2"/>
  <c r="AQ83" i="2" l="1"/>
  <c r="AR83" i="2"/>
  <c r="AS84" i="2"/>
  <c r="AN85" i="2"/>
  <c r="AP85" i="2" s="1"/>
  <c r="E79" i="2"/>
  <c r="G79" i="2"/>
  <c r="T80" i="2"/>
  <c r="V80" i="2" s="1"/>
  <c r="W80" i="2" s="1"/>
  <c r="AK77" i="2"/>
  <c r="J78" i="2"/>
  <c r="AT78" i="2" s="1"/>
  <c r="R79" i="2"/>
  <c r="H79" i="2" s="1"/>
  <c r="AJ84" i="2"/>
  <c r="AG85" i="2"/>
  <c r="AI85" i="2" s="1"/>
  <c r="AJ85" i="2" s="1"/>
  <c r="Z56" i="2"/>
  <c r="Q80" i="2"/>
  <c r="K80" i="2" s="1"/>
  <c r="S79" i="2"/>
  <c r="O79" i="2"/>
  <c r="I79" i="2" s="1"/>
  <c r="L82" i="2"/>
  <c r="N80" i="2"/>
  <c r="AS85" i="2" l="1"/>
  <c r="AN86" i="2"/>
  <c r="AP86" i="2" s="1"/>
  <c r="AR84" i="2"/>
  <c r="AQ84" i="2"/>
  <c r="G80" i="2"/>
  <c r="T81" i="2"/>
  <c r="V81" i="2" s="1"/>
  <c r="W81" i="2" s="1"/>
  <c r="E80" i="2"/>
  <c r="AK78" i="2"/>
  <c r="J79" i="2"/>
  <c r="AT79" i="2" s="1"/>
  <c r="R80" i="2"/>
  <c r="H80" i="2" s="1"/>
  <c r="AA56" i="2"/>
  <c r="AB56" i="2"/>
  <c r="AG86" i="2"/>
  <c r="AI86" i="2" s="1"/>
  <c r="AC55" i="2"/>
  <c r="AD55" i="2" s="1"/>
  <c r="Q81" i="2"/>
  <c r="K81" i="2" s="1"/>
  <c r="S80" i="2"/>
  <c r="O80" i="2"/>
  <c r="I80" i="2" s="1"/>
  <c r="L83" i="2"/>
  <c r="N81" i="2"/>
  <c r="AR85" i="2" l="1"/>
  <c r="AS86" i="2"/>
  <c r="AN87" i="2"/>
  <c r="AP87" i="2" s="1"/>
  <c r="AQ85" i="2"/>
  <c r="G81" i="2"/>
  <c r="T82" i="2"/>
  <c r="V82" i="2" s="1"/>
  <c r="W82" i="2" s="1"/>
  <c r="E81" i="2"/>
  <c r="AK79" i="2"/>
  <c r="J80" i="2"/>
  <c r="AT80" i="2" s="1"/>
  <c r="R81" i="2"/>
  <c r="H81" i="2" s="1"/>
  <c r="AJ86" i="2"/>
  <c r="AG87" i="2"/>
  <c r="AI87" i="2" s="1"/>
  <c r="AJ87" i="2" s="1"/>
  <c r="Z57" i="2"/>
  <c r="Q82" i="2"/>
  <c r="K82" i="2" s="1"/>
  <c r="S81" i="2"/>
  <c r="O81" i="2"/>
  <c r="I81" i="2" s="1"/>
  <c r="L84" i="2"/>
  <c r="N82" i="2"/>
  <c r="AR86" i="2" l="1"/>
  <c r="AS87" i="2"/>
  <c r="AR87" i="2" s="1"/>
  <c r="AN88" i="2"/>
  <c r="AQ86" i="2"/>
  <c r="E82" i="2"/>
  <c r="T83" i="2"/>
  <c r="V83" i="2" s="1"/>
  <c r="W83" i="2" s="1"/>
  <c r="G82" i="2"/>
  <c r="AK80" i="2"/>
  <c r="J81" i="2"/>
  <c r="AT81" i="2" s="1"/>
  <c r="R82" i="2"/>
  <c r="H82" i="2" s="1"/>
  <c r="AQ87" i="2"/>
  <c r="AP88" i="2"/>
  <c r="AA57" i="2"/>
  <c r="AB57" i="2"/>
  <c r="AG88" i="2"/>
  <c r="AI88" i="2" s="1"/>
  <c r="AJ88" i="2" s="1"/>
  <c r="AC56" i="2"/>
  <c r="AD56" i="2" s="1"/>
  <c r="Q83" i="2"/>
  <c r="K83" i="2" s="1"/>
  <c r="S82" i="2"/>
  <c r="O82" i="2"/>
  <c r="I82" i="2" s="1"/>
  <c r="L85" i="2"/>
  <c r="N83" i="2"/>
  <c r="AS88" i="2" l="1"/>
  <c r="AN89" i="2"/>
  <c r="AP89" i="2" s="1"/>
  <c r="T84" i="2"/>
  <c r="V84" i="2" s="1"/>
  <c r="W84" i="2" s="1"/>
  <c r="G83" i="2"/>
  <c r="E83" i="2"/>
  <c r="AK81" i="2"/>
  <c r="J82" i="2"/>
  <c r="AT82" i="2" s="1"/>
  <c r="R83" i="2"/>
  <c r="H83" i="2" s="1"/>
  <c r="AG89" i="2"/>
  <c r="AI89" i="2" s="1"/>
  <c r="AJ89" i="2" s="1"/>
  <c r="Z58" i="2"/>
  <c r="Q84" i="2"/>
  <c r="K84" i="2" s="1"/>
  <c r="S83" i="2"/>
  <c r="O83" i="2"/>
  <c r="I83" i="2" s="1"/>
  <c r="L86" i="2"/>
  <c r="N84" i="2"/>
  <c r="T85" i="2" l="1"/>
  <c r="V85" i="2" s="1"/>
  <c r="W85" i="2" s="1"/>
  <c r="E84" i="2"/>
  <c r="AR88" i="2"/>
  <c r="AS89" i="2"/>
  <c r="AN90" i="2"/>
  <c r="AQ88" i="2"/>
  <c r="AK82" i="2"/>
  <c r="J83" i="2"/>
  <c r="AT83" i="2" s="1"/>
  <c r="R84" i="2"/>
  <c r="H84" i="2" s="1"/>
  <c r="G84" i="2"/>
  <c r="AA58" i="2"/>
  <c r="AB58" i="2"/>
  <c r="AG90" i="2"/>
  <c r="AI90" i="2" s="1"/>
  <c r="AJ90" i="2" s="1"/>
  <c r="AC57" i="2"/>
  <c r="AD57" i="2" s="1"/>
  <c r="Q85" i="2"/>
  <c r="K85" i="2" s="1"/>
  <c r="S84" i="2"/>
  <c r="O84" i="2"/>
  <c r="I84" i="2" s="1"/>
  <c r="L87" i="2"/>
  <c r="N85" i="2"/>
  <c r="E85" i="2" l="1"/>
  <c r="G85" i="2"/>
  <c r="T86" i="2"/>
  <c r="V86" i="2" s="1"/>
  <c r="W86" i="2" s="1"/>
  <c r="AS90" i="2"/>
  <c r="AN91" i="2"/>
  <c r="AP91" i="2" s="1"/>
  <c r="AP90" i="2"/>
  <c r="AR89" i="2"/>
  <c r="AQ89" i="2"/>
  <c r="AK83" i="2"/>
  <c r="J84" i="2"/>
  <c r="AT84" i="2" s="1"/>
  <c r="R85" i="2"/>
  <c r="H85" i="2" s="1"/>
  <c r="AG91" i="2"/>
  <c r="AI91" i="2" s="1"/>
  <c r="Z59" i="2"/>
  <c r="Q86" i="2"/>
  <c r="K86" i="2" s="1"/>
  <c r="S85" i="2"/>
  <c r="O85" i="2"/>
  <c r="I85" i="2" s="1"/>
  <c r="L88" i="2"/>
  <c r="N86" i="2"/>
  <c r="E86" i="2" l="1"/>
  <c r="T87" i="2"/>
  <c r="V87" i="2" s="1"/>
  <c r="W87" i="2" s="1"/>
  <c r="AQ90" i="2"/>
  <c r="AR90" i="2"/>
  <c r="AS91" i="2"/>
  <c r="AN92" i="2"/>
  <c r="AP92" i="2" s="1"/>
  <c r="AK84" i="2"/>
  <c r="J85" i="2"/>
  <c r="AT85" i="2" s="1"/>
  <c r="R86" i="2"/>
  <c r="H86" i="2" s="1"/>
  <c r="G86" i="2"/>
  <c r="AA59" i="2"/>
  <c r="AB59" i="2"/>
  <c r="AJ91" i="2"/>
  <c r="AG92" i="2"/>
  <c r="AI92" i="2" s="1"/>
  <c r="AC58" i="2"/>
  <c r="AD58" i="2" s="1"/>
  <c r="Q87" i="2"/>
  <c r="K87" i="2" s="1"/>
  <c r="S86" i="2"/>
  <c r="O86" i="2"/>
  <c r="I86" i="2" s="1"/>
  <c r="L89" i="2"/>
  <c r="N87" i="2"/>
  <c r="G87" i="2" l="1"/>
  <c r="E87" i="2"/>
  <c r="T88" i="2"/>
  <c r="V88" i="2" s="1"/>
  <c r="W88" i="2" s="1"/>
  <c r="AS92" i="2"/>
  <c r="AN93" i="2"/>
  <c r="AP93" i="2" s="1"/>
  <c r="AR91" i="2"/>
  <c r="AQ91" i="2"/>
  <c r="AK85" i="2"/>
  <c r="J86" i="2"/>
  <c r="AT86" i="2" s="1"/>
  <c r="R87" i="2"/>
  <c r="H87" i="2" s="1"/>
  <c r="AJ92" i="2"/>
  <c r="AG93" i="2"/>
  <c r="AI93" i="2" s="1"/>
  <c r="Z60" i="2"/>
  <c r="Q88" i="2"/>
  <c r="K88" i="2" s="1"/>
  <c r="S87" i="2"/>
  <c r="O87" i="2"/>
  <c r="I87" i="2" s="1"/>
  <c r="L90" i="2"/>
  <c r="N88" i="2"/>
  <c r="G88" i="2" l="1"/>
  <c r="T89" i="2"/>
  <c r="V89" i="2" s="1"/>
  <c r="W89" i="2" s="1"/>
  <c r="E88" i="2"/>
  <c r="AR92" i="2"/>
  <c r="AS93" i="2"/>
  <c r="AN94" i="2"/>
  <c r="AP94" i="2" s="1"/>
  <c r="AQ92" i="2"/>
  <c r="AK86" i="2"/>
  <c r="J87" i="2"/>
  <c r="AT87" i="2" s="1"/>
  <c r="R88" i="2"/>
  <c r="H88" i="2" s="1"/>
  <c r="AA60" i="2"/>
  <c r="AB60" i="2"/>
  <c r="AJ93" i="2"/>
  <c r="AG94" i="2"/>
  <c r="AI94" i="2" s="1"/>
  <c r="AC59" i="2"/>
  <c r="AD59" i="2" s="1"/>
  <c r="Q89" i="2"/>
  <c r="K89" i="2" s="1"/>
  <c r="S88" i="2"/>
  <c r="O88" i="2"/>
  <c r="I88" i="2" s="1"/>
  <c r="L91" i="2"/>
  <c r="N89" i="2"/>
  <c r="T90" i="2" l="1"/>
  <c r="V90" i="2" s="1"/>
  <c r="W90" i="2" s="1"/>
  <c r="E89" i="2"/>
  <c r="AS94" i="2"/>
  <c r="AN95" i="2"/>
  <c r="AP95" i="2" s="1"/>
  <c r="AR93" i="2"/>
  <c r="AQ93" i="2"/>
  <c r="AK87" i="2"/>
  <c r="R89" i="2"/>
  <c r="H89" i="2" s="1"/>
  <c r="G89" i="2"/>
  <c r="J88" i="2"/>
  <c r="AT88" i="2" s="1"/>
  <c r="AJ94" i="2"/>
  <c r="AG95" i="2"/>
  <c r="AI95" i="2" s="1"/>
  <c r="AJ95" i="2" s="1"/>
  <c r="Z61" i="2"/>
  <c r="Q90" i="2"/>
  <c r="K90" i="2" s="1"/>
  <c r="S89" i="2"/>
  <c r="O89" i="2"/>
  <c r="I89" i="2" s="1"/>
  <c r="L92" i="2"/>
  <c r="N90" i="2"/>
  <c r="E90" i="2" l="1"/>
  <c r="T91" i="2"/>
  <c r="V91" i="2" s="1"/>
  <c r="W91" i="2" s="1"/>
  <c r="G90" i="2"/>
  <c r="AR94" i="2"/>
  <c r="AS95" i="2"/>
  <c r="AN96" i="2"/>
  <c r="AP96" i="2" s="1"/>
  <c r="AQ94" i="2"/>
  <c r="AK88" i="2"/>
  <c r="J89" i="2"/>
  <c r="AT89" i="2" s="1"/>
  <c r="R90" i="2"/>
  <c r="H90" i="2" s="1"/>
  <c r="AA61" i="2"/>
  <c r="AB61" i="2"/>
  <c r="AG96" i="2"/>
  <c r="AI96" i="2" s="1"/>
  <c r="AJ96" i="2" s="1"/>
  <c r="AC60" i="2"/>
  <c r="AD60" i="2" s="1"/>
  <c r="Q91" i="2"/>
  <c r="K91" i="2" s="1"/>
  <c r="S90" i="2"/>
  <c r="O90" i="2"/>
  <c r="I90" i="2" s="1"/>
  <c r="L93" i="2"/>
  <c r="N91" i="2"/>
  <c r="E91" i="2" l="1"/>
  <c r="T92" i="2"/>
  <c r="V92" i="2" s="1"/>
  <c r="W92" i="2" s="1"/>
  <c r="AR95" i="2"/>
  <c r="AS96" i="2"/>
  <c r="AR96" i="2" s="1"/>
  <c r="AN97" i="2"/>
  <c r="AP97" i="2" s="1"/>
  <c r="AQ95" i="2"/>
  <c r="AK89" i="2"/>
  <c r="T93" i="2"/>
  <c r="V93" i="2" s="1"/>
  <c r="W93" i="2" s="1"/>
  <c r="J90" i="2"/>
  <c r="AT90" i="2" s="1"/>
  <c r="R91" i="2"/>
  <c r="H91" i="2" s="1"/>
  <c r="G91" i="2"/>
  <c r="AG97" i="2"/>
  <c r="AI97" i="2" s="1"/>
  <c r="AJ97" i="2" s="1"/>
  <c r="Z62" i="2"/>
  <c r="Q92" i="2"/>
  <c r="K92" i="2" s="1"/>
  <c r="S91" i="2"/>
  <c r="O91" i="2"/>
  <c r="I91" i="2" s="1"/>
  <c r="L94" i="2"/>
  <c r="N92" i="2"/>
  <c r="E92" i="2" l="1"/>
  <c r="AS97" i="2"/>
  <c r="AR97" i="2" s="1"/>
  <c r="AN98" i="2"/>
  <c r="AP98" i="2" s="1"/>
  <c r="AQ96" i="2"/>
  <c r="E93" i="2"/>
  <c r="AK90" i="2"/>
  <c r="T94" i="2"/>
  <c r="V94" i="2" s="1"/>
  <c r="W94" i="2" s="1"/>
  <c r="J91" i="2"/>
  <c r="AT91" i="2" s="1"/>
  <c r="R92" i="2"/>
  <c r="H92" i="2" s="1"/>
  <c r="G92" i="2"/>
  <c r="AA62" i="2"/>
  <c r="AB62" i="2"/>
  <c r="AG98" i="2"/>
  <c r="AI98" i="2" s="1"/>
  <c r="AJ98" i="2" s="1"/>
  <c r="AC61" i="2"/>
  <c r="AD61" i="2" s="1"/>
  <c r="Q93" i="2"/>
  <c r="K93" i="2" s="1"/>
  <c r="S92" i="2"/>
  <c r="O92" i="2"/>
  <c r="I92" i="2" s="1"/>
  <c r="L95" i="2"/>
  <c r="N93" i="2"/>
  <c r="AS98" i="2" l="1"/>
  <c r="AN99" i="2"/>
  <c r="AQ97" i="2"/>
  <c r="T95" i="2"/>
  <c r="V95" i="2" s="1"/>
  <c r="W95" i="2" s="1"/>
  <c r="E94" i="2"/>
  <c r="AK91" i="2"/>
  <c r="J92" i="2"/>
  <c r="AT92" i="2" s="1"/>
  <c r="R93" i="2"/>
  <c r="H93" i="2" s="1"/>
  <c r="G93" i="2"/>
  <c r="AG99" i="2"/>
  <c r="AI99" i="2" s="1"/>
  <c r="AJ99" i="2" s="1"/>
  <c r="Z63" i="2"/>
  <c r="Q94" i="2"/>
  <c r="K94" i="2" s="1"/>
  <c r="S93" i="2"/>
  <c r="O93" i="2"/>
  <c r="I93" i="2" s="1"/>
  <c r="L96" i="2"/>
  <c r="N94" i="2"/>
  <c r="AS99" i="2" l="1"/>
  <c r="AN100" i="2"/>
  <c r="AP100" i="2" s="1"/>
  <c r="AP99" i="2"/>
  <c r="AR98" i="2"/>
  <c r="AQ98" i="2"/>
  <c r="T96" i="2"/>
  <c r="V96" i="2" s="1"/>
  <c r="W96" i="2" s="1"/>
  <c r="E95" i="2"/>
  <c r="AK92" i="2"/>
  <c r="J93" i="2"/>
  <c r="AT93" i="2" s="1"/>
  <c r="R94" i="2"/>
  <c r="H94" i="2" s="1"/>
  <c r="G94" i="2"/>
  <c r="AA63" i="2"/>
  <c r="AB63" i="2"/>
  <c r="AG100" i="2"/>
  <c r="AI100" i="2" s="1"/>
  <c r="AJ100" i="2" s="1"/>
  <c r="AC62" i="2"/>
  <c r="AD62" i="2" s="1"/>
  <c r="Q95" i="2"/>
  <c r="K95" i="2" s="1"/>
  <c r="S94" i="2"/>
  <c r="O94" i="2"/>
  <c r="I94" i="2" s="1"/>
  <c r="L97" i="2"/>
  <c r="N95" i="2"/>
  <c r="AR99" i="2" l="1"/>
  <c r="AQ99" i="2"/>
  <c r="AS100" i="2"/>
  <c r="AN101" i="2"/>
  <c r="E96" i="2"/>
  <c r="T97" i="2"/>
  <c r="V97" i="2" s="1"/>
  <c r="W97" i="2" s="1"/>
  <c r="AK93" i="2"/>
  <c r="R95" i="2"/>
  <c r="H95" i="2" s="1"/>
  <c r="G95" i="2"/>
  <c r="J94" i="2"/>
  <c r="AT94" i="2" s="1"/>
  <c r="AG101" i="2"/>
  <c r="AI101" i="2" s="1"/>
  <c r="AJ101" i="2" s="1"/>
  <c r="Z64" i="2"/>
  <c r="Q96" i="2"/>
  <c r="K96" i="2" s="1"/>
  <c r="S95" i="2"/>
  <c r="O95" i="2"/>
  <c r="I95" i="2" s="1"/>
  <c r="L98" i="2"/>
  <c r="N96" i="2"/>
  <c r="AS101" i="2" l="1"/>
  <c r="AN102" i="2"/>
  <c r="AP102" i="2" s="1"/>
  <c r="AP101" i="2"/>
  <c r="AQ101" i="2" s="1"/>
  <c r="AR100" i="2"/>
  <c r="AQ100" i="2"/>
  <c r="E97" i="2"/>
  <c r="T98" i="2"/>
  <c r="V98" i="2" s="1"/>
  <c r="W98" i="2" s="1"/>
  <c r="AK94" i="2"/>
  <c r="J95" i="2"/>
  <c r="AT95" i="2" s="1"/>
  <c r="R96" i="2"/>
  <c r="H96" i="2" s="1"/>
  <c r="G96" i="2"/>
  <c r="AA64" i="2"/>
  <c r="AB64" i="2"/>
  <c r="AG102" i="2"/>
  <c r="AI102" i="2" s="1"/>
  <c r="AJ102" i="2" s="1"/>
  <c r="AC63" i="2"/>
  <c r="AD63" i="2" s="1"/>
  <c r="Q97" i="2"/>
  <c r="K97" i="2" s="1"/>
  <c r="S96" i="2"/>
  <c r="O96" i="2"/>
  <c r="I96" i="2" s="1"/>
  <c r="L99" i="2"/>
  <c r="N97" i="2"/>
  <c r="AR101" i="2" l="1"/>
  <c r="AS102" i="2"/>
  <c r="AN103" i="2"/>
  <c r="AP103" i="2" s="1"/>
  <c r="T99" i="2"/>
  <c r="V99" i="2" s="1"/>
  <c r="W99" i="2" s="1"/>
  <c r="E98" i="2"/>
  <c r="AK95" i="2"/>
  <c r="J96" i="2"/>
  <c r="AT96" i="2" s="1"/>
  <c r="R97" i="2"/>
  <c r="H97" i="2" s="1"/>
  <c r="G97" i="2"/>
  <c r="AG103" i="2"/>
  <c r="AI103" i="2" s="1"/>
  <c r="Z65" i="2"/>
  <c r="Q98" i="2"/>
  <c r="K98" i="2" s="1"/>
  <c r="S97" i="2"/>
  <c r="O97" i="2"/>
  <c r="I97" i="2" s="1"/>
  <c r="L100" i="2"/>
  <c r="N98" i="2"/>
  <c r="AR102" i="2" l="1"/>
  <c r="AS103" i="2"/>
  <c r="AN104" i="2"/>
  <c r="AP104" i="2" s="1"/>
  <c r="AQ102" i="2"/>
  <c r="E99" i="2"/>
  <c r="T100" i="2"/>
  <c r="V100" i="2" s="1"/>
  <c r="W100" i="2" s="1"/>
  <c r="AK96" i="2"/>
  <c r="R98" i="2"/>
  <c r="H98" i="2" s="1"/>
  <c r="G98" i="2"/>
  <c r="J97" i="2"/>
  <c r="AT97" i="2" s="1"/>
  <c r="AA65" i="2"/>
  <c r="AB65" i="2"/>
  <c r="AJ103" i="2"/>
  <c r="AG104" i="2"/>
  <c r="AI104" i="2" s="1"/>
  <c r="AJ104" i="2" s="1"/>
  <c r="AC64" i="2"/>
  <c r="AD64" i="2" s="1"/>
  <c r="Q99" i="2"/>
  <c r="K99" i="2" s="1"/>
  <c r="S98" i="2"/>
  <c r="O98" i="2"/>
  <c r="I98" i="2" s="1"/>
  <c r="L101" i="2"/>
  <c r="N99" i="2"/>
  <c r="AQ103" i="2" l="1"/>
  <c r="AR103" i="2"/>
  <c r="AS104" i="2"/>
  <c r="AN105" i="2"/>
  <c r="AP105" i="2" s="1"/>
  <c r="E100" i="2"/>
  <c r="T101" i="2"/>
  <c r="V101" i="2" s="1"/>
  <c r="W101" i="2" s="1"/>
  <c r="AK97" i="2"/>
  <c r="R99" i="2"/>
  <c r="H99" i="2" s="1"/>
  <c r="G99" i="2"/>
  <c r="J98" i="2"/>
  <c r="AT98" i="2" s="1"/>
  <c r="AG105" i="2"/>
  <c r="AI105" i="2" s="1"/>
  <c r="Z66" i="2"/>
  <c r="Q100" i="2"/>
  <c r="K100" i="2" s="1"/>
  <c r="S99" i="2"/>
  <c r="O99" i="2"/>
  <c r="I99" i="2" s="1"/>
  <c r="L102" i="2"/>
  <c r="N100" i="2"/>
  <c r="G100" i="2" s="1"/>
  <c r="AR104" i="2" l="1"/>
  <c r="AS105" i="2"/>
  <c r="AN106" i="2"/>
  <c r="AQ104" i="2"/>
  <c r="T102" i="2"/>
  <c r="V102" i="2" s="1"/>
  <c r="W102" i="2" s="1"/>
  <c r="E101" i="2"/>
  <c r="AK98" i="2"/>
  <c r="J99" i="2"/>
  <c r="AT99" i="2" s="1"/>
  <c r="R100" i="2"/>
  <c r="H100" i="2" s="1"/>
  <c r="AA66" i="2"/>
  <c r="AB66" i="2"/>
  <c r="AJ105" i="2"/>
  <c r="AG106" i="2"/>
  <c r="AI106" i="2" s="1"/>
  <c r="AJ106" i="2" s="1"/>
  <c r="AC65" i="2"/>
  <c r="AD65" i="2" s="1"/>
  <c r="Q101" i="2"/>
  <c r="K101" i="2" s="1"/>
  <c r="S100" i="2"/>
  <c r="O100" i="2"/>
  <c r="I100" i="2" s="1"/>
  <c r="L103" i="2"/>
  <c r="N101" i="2"/>
  <c r="T103" i="2" l="1"/>
  <c r="V103" i="2" s="1"/>
  <c r="W103" i="2" s="1"/>
  <c r="AR105" i="2"/>
  <c r="AS106" i="2"/>
  <c r="AN107" i="2"/>
  <c r="AP107" i="2" s="1"/>
  <c r="AP106" i="2"/>
  <c r="AQ105" i="2"/>
  <c r="E102" i="2"/>
  <c r="AK99" i="2"/>
  <c r="J100" i="2"/>
  <c r="AT100" i="2" s="1"/>
  <c r="R101" i="2"/>
  <c r="H101" i="2" s="1"/>
  <c r="G101" i="2"/>
  <c r="AG107" i="2"/>
  <c r="AI107" i="2" s="1"/>
  <c r="AJ107" i="2" s="1"/>
  <c r="Z67" i="2"/>
  <c r="Q102" i="2"/>
  <c r="K102" i="2" s="1"/>
  <c r="S101" i="2"/>
  <c r="O101" i="2"/>
  <c r="I101" i="2" s="1"/>
  <c r="L104" i="2"/>
  <c r="N102" i="2"/>
  <c r="E103" i="2" l="1"/>
  <c r="T104" i="2"/>
  <c r="V104" i="2" s="1"/>
  <c r="W104" i="2" s="1"/>
  <c r="AR106" i="2"/>
  <c r="AQ106" i="2"/>
  <c r="AS107" i="2"/>
  <c r="AN108" i="2"/>
  <c r="AP108" i="2" s="1"/>
  <c r="AK100" i="2"/>
  <c r="R102" i="2"/>
  <c r="H102" i="2" s="1"/>
  <c r="G102" i="2"/>
  <c r="J101" i="2"/>
  <c r="AT101" i="2" s="1"/>
  <c r="AA67" i="2"/>
  <c r="AB67" i="2"/>
  <c r="AG108" i="2"/>
  <c r="AI108" i="2" s="1"/>
  <c r="AJ108" i="2" s="1"/>
  <c r="AC66" i="2"/>
  <c r="AD66" i="2" s="1"/>
  <c r="Q103" i="2"/>
  <c r="K103" i="2" s="1"/>
  <c r="S102" i="2"/>
  <c r="O102" i="2"/>
  <c r="I102" i="2" s="1"/>
  <c r="L105" i="2"/>
  <c r="N103" i="2"/>
  <c r="E104" i="2" l="1"/>
  <c r="T105" i="2"/>
  <c r="V105" i="2" s="1"/>
  <c r="W105" i="2" s="1"/>
  <c r="AS108" i="2"/>
  <c r="AN109" i="2"/>
  <c r="AP109" i="2" s="1"/>
  <c r="AR107" i="2"/>
  <c r="AQ107" i="2"/>
  <c r="AK101" i="2"/>
  <c r="R103" i="2"/>
  <c r="H103" i="2" s="1"/>
  <c r="G103" i="2"/>
  <c r="J102" i="2"/>
  <c r="AT102" i="2" s="1"/>
  <c r="AG109" i="2"/>
  <c r="AI109" i="2" s="1"/>
  <c r="AJ109" i="2" s="1"/>
  <c r="Z68" i="2"/>
  <c r="Q104" i="2"/>
  <c r="K104" i="2" s="1"/>
  <c r="S103" i="2"/>
  <c r="O103" i="2"/>
  <c r="I103" i="2" s="1"/>
  <c r="L106" i="2"/>
  <c r="N104" i="2"/>
  <c r="E105" i="2" l="1"/>
  <c r="T106" i="2"/>
  <c r="V106" i="2" s="1"/>
  <c r="W106" i="2" s="1"/>
  <c r="AR108" i="2"/>
  <c r="AS109" i="2"/>
  <c r="AN110" i="2"/>
  <c r="AP110" i="2" s="1"/>
  <c r="AQ108" i="2"/>
  <c r="AK102" i="2"/>
  <c r="R104" i="2"/>
  <c r="H104" i="2" s="1"/>
  <c r="G104" i="2"/>
  <c r="J103" i="2"/>
  <c r="AT103" i="2" s="1"/>
  <c r="AA68" i="2"/>
  <c r="AB68" i="2"/>
  <c r="AG110" i="2"/>
  <c r="AI110" i="2" s="1"/>
  <c r="AJ110" i="2" s="1"/>
  <c r="AC67" i="2"/>
  <c r="AD67" i="2" s="1"/>
  <c r="Q105" i="2"/>
  <c r="K105" i="2" s="1"/>
  <c r="S104" i="2"/>
  <c r="O104" i="2"/>
  <c r="I104" i="2" s="1"/>
  <c r="L107" i="2"/>
  <c r="N105" i="2"/>
  <c r="E106" i="2" l="1"/>
  <c r="T107" i="2"/>
  <c r="V107" i="2" s="1"/>
  <c r="W107" i="2" s="1"/>
  <c r="AS110" i="2"/>
  <c r="AR110" i="2" s="1"/>
  <c r="AN111" i="2"/>
  <c r="AP111" i="2" s="1"/>
  <c r="AR109" i="2"/>
  <c r="AQ109" i="2"/>
  <c r="AK103" i="2"/>
  <c r="J104" i="2"/>
  <c r="AT104" i="2" s="1"/>
  <c r="R105" i="2"/>
  <c r="H105" i="2" s="1"/>
  <c r="G105" i="2"/>
  <c r="AG111" i="2"/>
  <c r="AI111" i="2" s="1"/>
  <c r="AJ111" i="2" s="1"/>
  <c r="Z69" i="2"/>
  <c r="Q106" i="2"/>
  <c r="K106" i="2" s="1"/>
  <c r="S105" i="2"/>
  <c r="O105" i="2"/>
  <c r="I105" i="2" s="1"/>
  <c r="L108" i="2"/>
  <c r="N106" i="2"/>
  <c r="T108" i="2" l="1"/>
  <c r="V108" i="2" s="1"/>
  <c r="W108" i="2" s="1"/>
  <c r="E107" i="2"/>
  <c r="AS111" i="2"/>
  <c r="AN112" i="2"/>
  <c r="AP112" i="2" s="1"/>
  <c r="AQ110" i="2"/>
  <c r="AK104" i="2"/>
  <c r="J105" i="2"/>
  <c r="AT105" i="2" s="1"/>
  <c r="R106" i="2"/>
  <c r="H106" i="2" s="1"/>
  <c r="G106" i="2"/>
  <c r="AA69" i="2"/>
  <c r="AB69" i="2"/>
  <c r="AG112" i="2"/>
  <c r="AI112" i="2" s="1"/>
  <c r="AJ112" i="2" s="1"/>
  <c r="AC68" i="2"/>
  <c r="AD68" i="2" s="1"/>
  <c r="Q107" i="2"/>
  <c r="K107" i="2" s="1"/>
  <c r="S106" i="2"/>
  <c r="O106" i="2"/>
  <c r="I106" i="2" s="1"/>
  <c r="L109" i="2"/>
  <c r="N107" i="2"/>
  <c r="T109" i="2" l="1"/>
  <c r="V109" i="2" s="1"/>
  <c r="W109" i="2" s="1"/>
  <c r="E108" i="2"/>
  <c r="AQ111" i="2"/>
  <c r="AR111" i="2"/>
  <c r="AS112" i="2"/>
  <c r="AN113" i="2"/>
  <c r="AP113" i="2" s="1"/>
  <c r="AK105" i="2"/>
  <c r="J106" i="2"/>
  <c r="AT106" i="2" s="1"/>
  <c r="R107" i="2"/>
  <c r="H107" i="2" s="1"/>
  <c r="G107" i="2"/>
  <c r="AG113" i="2"/>
  <c r="AI113" i="2" s="1"/>
  <c r="AJ113" i="2" s="1"/>
  <c r="Z70" i="2"/>
  <c r="Q108" i="2"/>
  <c r="K108" i="2" s="1"/>
  <c r="S107" i="2"/>
  <c r="O107" i="2"/>
  <c r="I107" i="2" s="1"/>
  <c r="L110" i="2"/>
  <c r="N108" i="2"/>
  <c r="E109" i="2" l="1"/>
  <c r="T110" i="2"/>
  <c r="V110" i="2" s="1"/>
  <c r="W110" i="2" s="1"/>
  <c r="AS113" i="2"/>
  <c r="AN114" i="2"/>
  <c r="AP114" i="2" s="1"/>
  <c r="AR112" i="2"/>
  <c r="AQ112" i="2"/>
  <c r="AK106" i="2"/>
  <c r="J107" i="2"/>
  <c r="AT107" i="2" s="1"/>
  <c r="R108" i="2"/>
  <c r="H108" i="2" s="1"/>
  <c r="G108" i="2"/>
  <c r="AA70" i="2"/>
  <c r="AB70" i="2"/>
  <c r="AG114" i="2"/>
  <c r="AI114" i="2" s="1"/>
  <c r="AJ114" i="2" s="1"/>
  <c r="AC69" i="2"/>
  <c r="AD69" i="2" s="1"/>
  <c r="Q109" i="2"/>
  <c r="K109" i="2" s="1"/>
  <c r="S108" i="2"/>
  <c r="O108" i="2"/>
  <c r="I108" i="2" s="1"/>
  <c r="L111" i="2"/>
  <c r="N109" i="2"/>
  <c r="E110" i="2" l="1"/>
  <c r="T111" i="2"/>
  <c r="V111" i="2" s="1"/>
  <c r="W111" i="2" s="1"/>
  <c r="AR113" i="2"/>
  <c r="AS114" i="2"/>
  <c r="AN115" i="2"/>
  <c r="AP115" i="2" s="1"/>
  <c r="AQ113" i="2"/>
  <c r="AK107" i="2"/>
  <c r="J108" i="2"/>
  <c r="AT108" i="2" s="1"/>
  <c r="R109" i="2"/>
  <c r="H109" i="2" s="1"/>
  <c r="G109" i="2"/>
  <c r="AG115" i="2"/>
  <c r="AI115" i="2" s="1"/>
  <c r="AJ115" i="2" s="1"/>
  <c r="Z71" i="2"/>
  <c r="Q110" i="2"/>
  <c r="K110" i="2" s="1"/>
  <c r="S109" i="2"/>
  <c r="O109" i="2"/>
  <c r="I109" i="2" s="1"/>
  <c r="L112" i="2"/>
  <c r="N110" i="2"/>
  <c r="T112" i="2" l="1"/>
  <c r="V112" i="2" s="1"/>
  <c r="W112" i="2" s="1"/>
  <c r="E111" i="2"/>
  <c r="AR114" i="2"/>
  <c r="AS115" i="2"/>
  <c r="AN116" i="2"/>
  <c r="AP116" i="2" s="1"/>
  <c r="AQ114" i="2"/>
  <c r="AK108" i="2"/>
  <c r="E112" i="2"/>
  <c r="R110" i="2"/>
  <c r="H110" i="2" s="1"/>
  <c r="G110" i="2"/>
  <c r="J109" i="2"/>
  <c r="AT109" i="2" s="1"/>
  <c r="AA71" i="2"/>
  <c r="AB71" i="2"/>
  <c r="AG116" i="2"/>
  <c r="AI116" i="2" s="1"/>
  <c r="AC70" i="2"/>
  <c r="AD70" i="2" s="1"/>
  <c r="Q111" i="2"/>
  <c r="K111" i="2" s="1"/>
  <c r="S110" i="2"/>
  <c r="O110" i="2"/>
  <c r="I110" i="2" s="1"/>
  <c r="L113" i="2"/>
  <c r="T113" i="2"/>
  <c r="V113" i="2" s="1"/>
  <c r="W113" i="2" s="1"/>
  <c r="N111" i="2"/>
  <c r="AS116" i="2" l="1"/>
  <c r="AN117" i="2"/>
  <c r="AP117" i="2" s="1"/>
  <c r="AR115" i="2"/>
  <c r="AQ115" i="2"/>
  <c r="AK109" i="2"/>
  <c r="E113" i="2"/>
  <c r="J110" i="2"/>
  <c r="AT110" i="2" s="1"/>
  <c r="R111" i="2"/>
  <c r="H111" i="2" s="1"/>
  <c r="G111" i="2"/>
  <c r="AJ116" i="2"/>
  <c r="AG117" i="2"/>
  <c r="AI117" i="2" s="1"/>
  <c r="AJ117" i="2" s="1"/>
  <c r="Z72" i="2"/>
  <c r="Q112" i="2"/>
  <c r="K112" i="2" s="1"/>
  <c r="S111" i="2"/>
  <c r="O111" i="2"/>
  <c r="I111" i="2" s="1"/>
  <c r="L114" i="2"/>
  <c r="T114" i="2"/>
  <c r="V114" i="2" s="1"/>
  <c r="W114" i="2" s="1"/>
  <c r="N112" i="2"/>
  <c r="AR116" i="2" l="1"/>
  <c r="AS117" i="2"/>
  <c r="AN118" i="2"/>
  <c r="AP118" i="2" s="1"/>
  <c r="AQ116" i="2"/>
  <c r="AK110" i="2"/>
  <c r="E114" i="2"/>
  <c r="J111" i="2"/>
  <c r="AT111" i="2" s="1"/>
  <c r="R112" i="2"/>
  <c r="H112" i="2" s="1"/>
  <c r="G112" i="2"/>
  <c r="AA72" i="2"/>
  <c r="AB72" i="2"/>
  <c r="AG118" i="2"/>
  <c r="AI118" i="2" s="1"/>
  <c r="AJ118" i="2" s="1"/>
  <c r="AC71" i="2"/>
  <c r="AD71" i="2" s="1"/>
  <c r="Q113" i="2"/>
  <c r="K113" i="2" s="1"/>
  <c r="S112" i="2"/>
  <c r="O112" i="2"/>
  <c r="I112" i="2" s="1"/>
  <c r="L115" i="2"/>
  <c r="T115" i="2"/>
  <c r="V115" i="2" s="1"/>
  <c r="W115" i="2" s="1"/>
  <c r="N113" i="2"/>
  <c r="AS118" i="2" l="1"/>
  <c r="AN119" i="2"/>
  <c r="AR117" i="2"/>
  <c r="AQ117" i="2"/>
  <c r="AK111" i="2"/>
  <c r="E115" i="2"/>
  <c r="R113" i="2"/>
  <c r="H113" i="2" s="1"/>
  <c r="G113" i="2"/>
  <c r="J112" i="2"/>
  <c r="AT112" i="2" s="1"/>
  <c r="AG119" i="2"/>
  <c r="AI119" i="2" s="1"/>
  <c r="AJ119" i="2" s="1"/>
  <c r="Z73" i="2"/>
  <c r="Q114" i="2"/>
  <c r="K114" i="2" s="1"/>
  <c r="S113" i="2"/>
  <c r="O113" i="2"/>
  <c r="I113" i="2" s="1"/>
  <c r="L116" i="2"/>
  <c r="T116" i="2"/>
  <c r="V116" i="2" s="1"/>
  <c r="W116" i="2" s="1"/>
  <c r="N114" i="2"/>
  <c r="AS119" i="2" l="1"/>
  <c r="AN120" i="2"/>
  <c r="AR118" i="2"/>
  <c r="AP119" i="2"/>
  <c r="AQ118" i="2"/>
  <c r="AK112" i="2"/>
  <c r="J113" i="2"/>
  <c r="AT113" i="2" s="1"/>
  <c r="R114" i="2"/>
  <c r="H114" i="2" s="1"/>
  <c r="G114" i="2"/>
  <c r="E116" i="2"/>
  <c r="AA73" i="2"/>
  <c r="AB73" i="2"/>
  <c r="AG120" i="2"/>
  <c r="AI120" i="2" s="1"/>
  <c r="AJ120" i="2" s="1"/>
  <c r="AC72" i="2"/>
  <c r="AD72" i="2" s="1"/>
  <c r="Q115" i="2"/>
  <c r="K115" i="2" s="1"/>
  <c r="S114" i="2"/>
  <c r="O114" i="2"/>
  <c r="I114" i="2" s="1"/>
  <c r="L117" i="2"/>
  <c r="T117" i="2"/>
  <c r="V117" i="2" s="1"/>
  <c r="W117" i="2" s="1"/>
  <c r="N115" i="2"/>
  <c r="AR119" i="2" l="1"/>
  <c r="AS120" i="2"/>
  <c r="AN121" i="2"/>
  <c r="AP121" i="2" s="1"/>
  <c r="AP120" i="2"/>
  <c r="AQ120" i="2" s="1"/>
  <c r="AQ119" i="2"/>
  <c r="AK113" i="2"/>
  <c r="J114" i="2"/>
  <c r="AT114" i="2" s="1"/>
  <c r="R115" i="2"/>
  <c r="H115" i="2" s="1"/>
  <c r="G115" i="2"/>
  <c r="E117" i="2"/>
  <c r="AG121" i="2"/>
  <c r="AI121" i="2" s="1"/>
  <c r="AJ121" i="2" s="1"/>
  <c r="Z74" i="2"/>
  <c r="Q116" i="2"/>
  <c r="K116" i="2" s="1"/>
  <c r="S115" i="2"/>
  <c r="O115" i="2"/>
  <c r="I115" i="2" s="1"/>
  <c r="L118" i="2"/>
  <c r="T118" i="2"/>
  <c r="V118" i="2" s="1"/>
  <c r="W118" i="2" s="1"/>
  <c r="N116" i="2"/>
  <c r="AR120" i="2" l="1"/>
  <c r="AS121" i="2"/>
  <c r="AN122" i="2"/>
  <c r="AP122" i="2" s="1"/>
  <c r="AK114" i="2"/>
  <c r="J115" i="2"/>
  <c r="AT115" i="2" s="1"/>
  <c r="E118" i="2"/>
  <c r="R116" i="2"/>
  <c r="H116" i="2" s="1"/>
  <c r="G116" i="2"/>
  <c r="AA74" i="2"/>
  <c r="AB74" i="2"/>
  <c r="AG122" i="2"/>
  <c r="AI122" i="2" s="1"/>
  <c r="AJ122" i="2" s="1"/>
  <c r="AC73" i="2"/>
  <c r="AD73" i="2" s="1"/>
  <c r="Q117" i="2"/>
  <c r="K117" i="2" s="1"/>
  <c r="S116" i="2"/>
  <c r="O116" i="2"/>
  <c r="I116" i="2" s="1"/>
  <c r="L119" i="2"/>
  <c r="T119" i="2"/>
  <c r="V119" i="2" s="1"/>
  <c r="W119" i="2" s="1"/>
  <c r="N117" i="2"/>
  <c r="AS122" i="2" l="1"/>
  <c r="AN123" i="2"/>
  <c r="AP123" i="2" s="1"/>
  <c r="AR121" i="2"/>
  <c r="AQ121" i="2"/>
  <c r="AK115" i="2"/>
  <c r="J116" i="2"/>
  <c r="AT116" i="2" s="1"/>
  <c r="R117" i="2"/>
  <c r="H117" i="2" s="1"/>
  <c r="G117" i="2"/>
  <c r="E119" i="2"/>
  <c r="AQ122" i="2"/>
  <c r="AG123" i="2"/>
  <c r="AI123" i="2" s="1"/>
  <c r="AJ123" i="2" s="1"/>
  <c r="Z75" i="2"/>
  <c r="Q118" i="2"/>
  <c r="K118" i="2" s="1"/>
  <c r="S117" i="2"/>
  <c r="O117" i="2"/>
  <c r="I117" i="2" s="1"/>
  <c r="L120" i="2"/>
  <c r="N118" i="2"/>
  <c r="T120" i="2"/>
  <c r="V120" i="2" s="1"/>
  <c r="W120" i="2" s="1"/>
  <c r="AR122" i="2" l="1"/>
  <c r="AS123" i="2"/>
  <c r="AN124" i="2"/>
  <c r="AK116" i="2"/>
  <c r="E120" i="2"/>
  <c r="J117" i="2"/>
  <c r="AT117" i="2" s="1"/>
  <c r="R118" i="2"/>
  <c r="H118" i="2" s="1"/>
  <c r="G118" i="2"/>
  <c r="AA75" i="2"/>
  <c r="AB75" i="2"/>
  <c r="AG124" i="2"/>
  <c r="AI124" i="2" s="1"/>
  <c r="AJ124" i="2" s="1"/>
  <c r="AC74" i="2"/>
  <c r="AD74" i="2" s="1"/>
  <c r="Q119" i="2"/>
  <c r="K119" i="2" s="1"/>
  <c r="S118" i="2"/>
  <c r="O118" i="2"/>
  <c r="I118" i="2" s="1"/>
  <c r="L121" i="2"/>
  <c r="N119" i="2"/>
  <c r="G119" i="2" s="1"/>
  <c r="T121" i="2"/>
  <c r="V121" i="2" s="1"/>
  <c r="W121" i="2" s="1"/>
  <c r="AQ123" i="2" l="1"/>
  <c r="AS124" i="2"/>
  <c r="AN125" i="2"/>
  <c r="AP124" i="2"/>
  <c r="AR123" i="2"/>
  <c r="AK117" i="2"/>
  <c r="E121" i="2"/>
  <c r="J118" i="2"/>
  <c r="AT118" i="2" s="1"/>
  <c r="R119" i="2"/>
  <c r="H119" i="2" s="1"/>
  <c r="AG125" i="2"/>
  <c r="AI125" i="2" s="1"/>
  <c r="AJ125" i="2" s="1"/>
  <c r="Z76" i="2"/>
  <c r="Q120" i="2"/>
  <c r="K120" i="2" s="1"/>
  <c r="S119" i="2"/>
  <c r="O119" i="2"/>
  <c r="I119" i="2" s="1"/>
  <c r="L122" i="2"/>
  <c r="T122" i="2"/>
  <c r="V122" i="2" s="1"/>
  <c r="W122" i="2" s="1"/>
  <c r="N120" i="2"/>
  <c r="AS125" i="2" l="1"/>
  <c r="AN126" i="2"/>
  <c r="AP126" i="2" s="1"/>
  <c r="AQ124" i="2"/>
  <c r="AP125" i="2"/>
  <c r="AQ125" i="2" s="1"/>
  <c r="AR124" i="2"/>
  <c r="AK118" i="2"/>
  <c r="E122" i="2"/>
  <c r="J119" i="2"/>
  <c r="AT119" i="2" s="1"/>
  <c r="R120" i="2"/>
  <c r="H120" i="2" s="1"/>
  <c r="G120" i="2"/>
  <c r="AA76" i="2"/>
  <c r="AB76" i="2"/>
  <c r="AG126" i="2"/>
  <c r="AI126" i="2" s="1"/>
  <c r="AJ126" i="2" s="1"/>
  <c r="AC75" i="2"/>
  <c r="AD75" i="2" s="1"/>
  <c r="Q121" i="2"/>
  <c r="K121" i="2" s="1"/>
  <c r="S120" i="2"/>
  <c r="O120" i="2"/>
  <c r="I120" i="2" s="1"/>
  <c r="L123" i="2"/>
  <c r="T123" i="2"/>
  <c r="V123" i="2" s="1"/>
  <c r="W123" i="2" s="1"/>
  <c r="N121" i="2"/>
  <c r="AS126" i="2" l="1"/>
  <c r="AN127" i="2"/>
  <c r="AP127" i="2" s="1"/>
  <c r="AR125" i="2"/>
  <c r="AK119" i="2"/>
  <c r="J120" i="2"/>
  <c r="AT120" i="2" s="1"/>
  <c r="R121" i="2"/>
  <c r="H121" i="2" s="1"/>
  <c r="G121" i="2"/>
  <c r="E123" i="2"/>
  <c r="AG127" i="2"/>
  <c r="AI127" i="2" s="1"/>
  <c r="AJ127" i="2" s="1"/>
  <c r="Z77" i="2"/>
  <c r="Q122" i="2"/>
  <c r="K122" i="2" s="1"/>
  <c r="S121" i="2"/>
  <c r="O121" i="2"/>
  <c r="I121" i="2" s="1"/>
  <c r="L124" i="2"/>
  <c r="N122" i="2"/>
  <c r="T124" i="2"/>
  <c r="V124" i="2" s="1"/>
  <c r="W124" i="2" s="1"/>
  <c r="AS127" i="2" l="1"/>
  <c r="AN128" i="2"/>
  <c r="AP128" i="2" s="1"/>
  <c r="AR126" i="2"/>
  <c r="AQ126" i="2"/>
  <c r="AK120" i="2"/>
  <c r="E124" i="2"/>
  <c r="R122" i="2"/>
  <c r="H122" i="2" s="1"/>
  <c r="G122" i="2"/>
  <c r="J121" i="2"/>
  <c r="AT121" i="2" s="1"/>
  <c r="AA77" i="2"/>
  <c r="AB77" i="2"/>
  <c r="AG128" i="2"/>
  <c r="AI128" i="2" s="1"/>
  <c r="AJ128" i="2" s="1"/>
  <c r="AC76" i="2"/>
  <c r="AD76" i="2" s="1"/>
  <c r="Q123" i="2"/>
  <c r="K123" i="2" s="1"/>
  <c r="S122" i="2"/>
  <c r="O122" i="2"/>
  <c r="I122" i="2" s="1"/>
  <c r="L125" i="2"/>
  <c r="T125" i="2"/>
  <c r="V125" i="2" s="1"/>
  <c r="W125" i="2" s="1"/>
  <c r="N123" i="2"/>
  <c r="AR127" i="2" l="1"/>
  <c r="AS128" i="2"/>
  <c r="AN129" i="2"/>
  <c r="AP129" i="2" s="1"/>
  <c r="AQ127" i="2"/>
  <c r="AK121" i="2"/>
  <c r="E125" i="2"/>
  <c r="J122" i="2"/>
  <c r="AT122" i="2" s="1"/>
  <c r="R123" i="2"/>
  <c r="H123" i="2" s="1"/>
  <c r="G123" i="2"/>
  <c r="AG129" i="2"/>
  <c r="AI129" i="2" s="1"/>
  <c r="AJ129" i="2" s="1"/>
  <c r="Z78" i="2"/>
  <c r="Q124" i="2"/>
  <c r="K124" i="2" s="1"/>
  <c r="S123" i="2"/>
  <c r="O123" i="2"/>
  <c r="I123" i="2" s="1"/>
  <c r="L126" i="2"/>
  <c r="N124" i="2"/>
  <c r="G124" i="2" s="1"/>
  <c r="T126" i="2"/>
  <c r="V126" i="2" s="1"/>
  <c r="W126" i="2" s="1"/>
  <c r="AR128" i="2" l="1"/>
  <c r="AS129" i="2"/>
  <c r="AN130" i="2"/>
  <c r="AQ128" i="2"/>
  <c r="AK122" i="2"/>
  <c r="J123" i="2"/>
  <c r="AT123" i="2" s="1"/>
  <c r="E126" i="2"/>
  <c r="R124" i="2"/>
  <c r="H124" i="2" s="1"/>
  <c r="AA78" i="2"/>
  <c r="AB78" i="2"/>
  <c r="AG130" i="2"/>
  <c r="AI130" i="2" s="1"/>
  <c r="AJ130" i="2" s="1"/>
  <c r="AC77" i="2"/>
  <c r="AD77" i="2" s="1"/>
  <c r="Q125" i="2"/>
  <c r="K125" i="2" s="1"/>
  <c r="S124" i="2"/>
  <c r="O124" i="2"/>
  <c r="I124" i="2" s="1"/>
  <c r="L127" i="2"/>
  <c r="T127" i="2"/>
  <c r="V127" i="2" s="1"/>
  <c r="W127" i="2" s="1"/>
  <c r="N125" i="2"/>
  <c r="AS130" i="2" l="1"/>
  <c r="AN131" i="2"/>
  <c r="AP131" i="2" s="1"/>
  <c r="AP130" i="2"/>
  <c r="AR129" i="2"/>
  <c r="AQ129" i="2"/>
  <c r="AK123" i="2"/>
  <c r="E127" i="2"/>
  <c r="J124" i="2"/>
  <c r="AT124" i="2" s="1"/>
  <c r="R125" i="2"/>
  <c r="H125" i="2" s="1"/>
  <c r="G125" i="2"/>
  <c r="AG131" i="2"/>
  <c r="AI131" i="2" s="1"/>
  <c r="AJ131" i="2" s="1"/>
  <c r="Z79" i="2"/>
  <c r="Q126" i="2"/>
  <c r="K126" i="2" s="1"/>
  <c r="S125" i="2"/>
  <c r="O125" i="2"/>
  <c r="I125" i="2" s="1"/>
  <c r="L128" i="2"/>
  <c r="N126" i="2"/>
  <c r="G126" i="2" s="1"/>
  <c r="T128" i="2"/>
  <c r="V128" i="2" s="1"/>
  <c r="W128" i="2" s="1"/>
  <c r="AQ130" i="2" l="1"/>
  <c r="AR130" i="2"/>
  <c r="AS131" i="2"/>
  <c r="AN132" i="2"/>
  <c r="AK124" i="2"/>
  <c r="E128" i="2"/>
  <c r="J125" i="2"/>
  <c r="AT125" i="2" s="1"/>
  <c r="R126" i="2"/>
  <c r="H126" i="2" s="1"/>
  <c r="AA79" i="2"/>
  <c r="AB79" i="2"/>
  <c r="AG132" i="2"/>
  <c r="AI132" i="2" s="1"/>
  <c r="AJ132" i="2" s="1"/>
  <c r="AC78" i="2"/>
  <c r="AD78" i="2" s="1"/>
  <c r="Q127" i="2"/>
  <c r="K127" i="2" s="1"/>
  <c r="S126" i="2"/>
  <c r="O126" i="2"/>
  <c r="I126" i="2" s="1"/>
  <c r="L129" i="2"/>
  <c r="T129" i="2"/>
  <c r="V129" i="2" s="1"/>
  <c r="W129" i="2" s="1"/>
  <c r="N127" i="2"/>
  <c r="AR131" i="2" l="1"/>
  <c r="AS132" i="2"/>
  <c r="AN133" i="2"/>
  <c r="AP133" i="2" s="1"/>
  <c r="AQ131" i="2"/>
  <c r="AP132" i="2"/>
  <c r="AK125" i="2"/>
  <c r="E129" i="2"/>
  <c r="J126" i="2"/>
  <c r="AT126" i="2" s="1"/>
  <c r="R127" i="2"/>
  <c r="H127" i="2" s="1"/>
  <c r="G127" i="2"/>
  <c r="AG133" i="2"/>
  <c r="AI133" i="2" s="1"/>
  <c r="AJ133" i="2" s="1"/>
  <c r="Z80" i="2"/>
  <c r="Q128" i="2"/>
  <c r="K128" i="2" s="1"/>
  <c r="S127" i="2"/>
  <c r="O127" i="2"/>
  <c r="I127" i="2" s="1"/>
  <c r="L130" i="2"/>
  <c r="T130" i="2"/>
  <c r="V130" i="2" s="1"/>
  <c r="W130" i="2" s="1"/>
  <c r="N128" i="2"/>
  <c r="AS133" i="2" l="1"/>
  <c r="AN134" i="2"/>
  <c r="AQ132" i="2"/>
  <c r="AR132" i="2"/>
  <c r="AK126" i="2"/>
  <c r="J127" i="2"/>
  <c r="AT127" i="2" s="1"/>
  <c r="E130" i="2"/>
  <c r="R128" i="2"/>
  <c r="H128" i="2" s="1"/>
  <c r="G128" i="2"/>
  <c r="AA80" i="2"/>
  <c r="AB80" i="2"/>
  <c r="AG134" i="2"/>
  <c r="AI134" i="2" s="1"/>
  <c r="AJ134" i="2" s="1"/>
  <c r="AC79" i="2"/>
  <c r="AD79" i="2" s="1"/>
  <c r="Q129" i="2"/>
  <c r="K129" i="2" s="1"/>
  <c r="S128" i="2"/>
  <c r="O128" i="2"/>
  <c r="I128" i="2" s="1"/>
  <c r="L131" i="2"/>
  <c r="T131" i="2"/>
  <c r="V131" i="2" s="1"/>
  <c r="W131" i="2" s="1"/>
  <c r="N129" i="2"/>
  <c r="AS134" i="2" l="1"/>
  <c r="AN135" i="2"/>
  <c r="AP134" i="2"/>
  <c r="AR133" i="2"/>
  <c r="AQ133" i="2"/>
  <c r="AK127" i="2"/>
  <c r="J128" i="2"/>
  <c r="AT128" i="2" s="1"/>
  <c r="R129" i="2"/>
  <c r="H129" i="2" s="1"/>
  <c r="G129" i="2"/>
  <c r="E131" i="2"/>
  <c r="AG135" i="2"/>
  <c r="AI135" i="2" s="1"/>
  <c r="AJ135" i="2" s="1"/>
  <c r="Z81" i="2"/>
  <c r="Q130" i="2"/>
  <c r="K130" i="2" s="1"/>
  <c r="S129" i="2"/>
  <c r="O129" i="2"/>
  <c r="I129" i="2" s="1"/>
  <c r="L132" i="2"/>
  <c r="T132" i="2"/>
  <c r="V132" i="2" s="1"/>
  <c r="W132" i="2" s="1"/>
  <c r="N130" i="2"/>
  <c r="G130" i="2" s="1"/>
  <c r="AQ134" i="2" l="1"/>
  <c r="AS135" i="2"/>
  <c r="AN136" i="2"/>
  <c r="AP135" i="2"/>
  <c r="AR134" i="2"/>
  <c r="AK128" i="2"/>
  <c r="E132" i="2"/>
  <c r="J129" i="2"/>
  <c r="AT129" i="2" s="1"/>
  <c r="R130" i="2"/>
  <c r="H130" i="2" s="1"/>
  <c r="AA81" i="2"/>
  <c r="AB81" i="2"/>
  <c r="AG136" i="2"/>
  <c r="AI136" i="2" s="1"/>
  <c r="AC80" i="2"/>
  <c r="AD80" i="2" s="1"/>
  <c r="Q131" i="2"/>
  <c r="K131" i="2" s="1"/>
  <c r="S130" i="2"/>
  <c r="O130" i="2"/>
  <c r="I130" i="2" s="1"/>
  <c r="L133" i="2"/>
  <c r="T133" i="2"/>
  <c r="V133" i="2" s="1"/>
  <c r="W133" i="2" s="1"/>
  <c r="N131" i="2"/>
  <c r="AS136" i="2" l="1"/>
  <c r="AN137" i="2"/>
  <c r="AP137" i="2" s="1"/>
  <c r="AP136" i="2"/>
  <c r="AQ136" i="2" s="1"/>
  <c r="AQ135" i="2"/>
  <c r="AR135" i="2"/>
  <c r="AK129" i="2"/>
  <c r="E133" i="2"/>
  <c r="J130" i="2"/>
  <c r="AT130" i="2" s="1"/>
  <c r="R131" i="2"/>
  <c r="H131" i="2" s="1"/>
  <c r="G131" i="2"/>
  <c r="AJ136" i="2"/>
  <c r="AG137" i="2"/>
  <c r="AI137" i="2" s="1"/>
  <c r="AJ137" i="2" s="1"/>
  <c r="Z82" i="2"/>
  <c r="Q132" i="2"/>
  <c r="K132" i="2" s="1"/>
  <c r="S131" i="2"/>
  <c r="O131" i="2"/>
  <c r="I131" i="2" s="1"/>
  <c r="L134" i="2"/>
  <c r="T134" i="2"/>
  <c r="V134" i="2" s="1"/>
  <c r="W134" i="2" s="1"/>
  <c r="N132" i="2"/>
  <c r="AR136" i="2" l="1"/>
  <c r="AS137" i="2"/>
  <c r="AN138" i="2"/>
  <c r="AK130" i="2"/>
  <c r="J131" i="2"/>
  <c r="AT131" i="2" s="1"/>
  <c r="E134" i="2"/>
  <c r="R132" i="2"/>
  <c r="H132" i="2" s="1"/>
  <c r="G132" i="2"/>
  <c r="AA82" i="2"/>
  <c r="AB82" i="2"/>
  <c r="AG138" i="2"/>
  <c r="AI138" i="2" s="1"/>
  <c r="AJ138" i="2" s="1"/>
  <c r="AC81" i="2"/>
  <c r="AD81" i="2" s="1"/>
  <c r="Q133" i="2"/>
  <c r="K133" i="2" s="1"/>
  <c r="S132" i="2"/>
  <c r="O132" i="2"/>
  <c r="I132" i="2" s="1"/>
  <c r="L135" i="2"/>
  <c r="T135" i="2"/>
  <c r="V135" i="2" s="1"/>
  <c r="W135" i="2" s="1"/>
  <c r="N133" i="2"/>
  <c r="AQ137" i="2" l="1"/>
  <c r="AS138" i="2"/>
  <c r="AN139" i="2"/>
  <c r="AP138" i="2"/>
  <c r="AR137" i="2"/>
  <c r="AK131" i="2"/>
  <c r="R133" i="2"/>
  <c r="H133" i="2" s="1"/>
  <c r="G133" i="2"/>
  <c r="J132" i="2"/>
  <c r="AT132" i="2" s="1"/>
  <c r="E135" i="2"/>
  <c r="AG139" i="2"/>
  <c r="AI139" i="2" s="1"/>
  <c r="AJ139" i="2" s="1"/>
  <c r="Z83" i="2"/>
  <c r="Q134" i="2"/>
  <c r="K134" i="2" s="1"/>
  <c r="S133" i="2"/>
  <c r="O133" i="2"/>
  <c r="I133" i="2" s="1"/>
  <c r="L136" i="2"/>
  <c r="T136" i="2"/>
  <c r="V136" i="2" s="1"/>
  <c r="W136" i="2" s="1"/>
  <c r="N134" i="2"/>
  <c r="AS139" i="2" l="1"/>
  <c r="AN140" i="2"/>
  <c r="AP140" i="2" s="1"/>
  <c r="AP139" i="2"/>
  <c r="AQ139" i="2" s="1"/>
  <c r="AR138" i="2"/>
  <c r="AQ138" i="2"/>
  <c r="AK132" i="2"/>
  <c r="E136" i="2"/>
  <c r="J133" i="2"/>
  <c r="AT133" i="2" s="1"/>
  <c r="R134" i="2"/>
  <c r="H134" i="2" s="1"/>
  <c r="G134" i="2"/>
  <c r="AA83" i="2"/>
  <c r="AB83" i="2"/>
  <c r="AG140" i="2"/>
  <c r="AI140" i="2" s="1"/>
  <c r="AJ140" i="2" s="1"/>
  <c r="AC82" i="2"/>
  <c r="AD82" i="2" s="1"/>
  <c r="Q135" i="2"/>
  <c r="K135" i="2" s="1"/>
  <c r="S134" i="2"/>
  <c r="O134" i="2"/>
  <c r="I134" i="2" s="1"/>
  <c r="L137" i="2"/>
  <c r="T137" i="2"/>
  <c r="V137" i="2" s="1"/>
  <c r="W137" i="2" s="1"/>
  <c r="N135" i="2"/>
  <c r="AR139" i="2" l="1"/>
  <c r="AS140" i="2"/>
  <c r="AN141" i="2"/>
  <c r="AK133" i="2"/>
  <c r="J134" i="2"/>
  <c r="AT134" i="2" s="1"/>
  <c r="R135" i="2"/>
  <c r="H135" i="2" s="1"/>
  <c r="G135" i="2"/>
  <c r="E137" i="2"/>
  <c r="AG141" i="2"/>
  <c r="AI141" i="2" s="1"/>
  <c r="AJ141" i="2" s="1"/>
  <c r="Z84" i="2"/>
  <c r="Q136" i="2"/>
  <c r="K136" i="2" s="1"/>
  <c r="S135" i="2"/>
  <c r="O135" i="2"/>
  <c r="I135" i="2" s="1"/>
  <c r="L138" i="2"/>
  <c r="N136" i="2"/>
  <c r="G136" i="2" s="1"/>
  <c r="T138" i="2"/>
  <c r="V138" i="2" s="1"/>
  <c r="W138" i="2" s="1"/>
  <c r="AS141" i="2" l="1"/>
  <c r="AN142" i="2"/>
  <c r="AP142" i="2" s="1"/>
  <c r="AR140" i="2"/>
  <c r="AP141" i="2"/>
  <c r="AQ141" i="2" s="1"/>
  <c r="AQ140" i="2"/>
  <c r="AK134" i="2"/>
  <c r="E138" i="2"/>
  <c r="J135" i="2"/>
  <c r="AT135" i="2" s="1"/>
  <c r="R136" i="2"/>
  <c r="H136" i="2" s="1"/>
  <c r="AA84" i="2"/>
  <c r="AB84" i="2"/>
  <c r="AG142" i="2"/>
  <c r="AI142" i="2" s="1"/>
  <c r="AJ142" i="2" s="1"/>
  <c r="AC83" i="2"/>
  <c r="AD83" i="2" s="1"/>
  <c r="Q137" i="2"/>
  <c r="K137" i="2" s="1"/>
  <c r="S136" i="2"/>
  <c r="O136" i="2"/>
  <c r="I136" i="2" s="1"/>
  <c r="L139" i="2"/>
  <c r="N137" i="2"/>
  <c r="G137" i="2" s="1"/>
  <c r="T139" i="2"/>
  <c r="V139" i="2" s="1"/>
  <c r="W139" i="2" s="1"/>
  <c r="AR141" i="2" l="1"/>
  <c r="AS142" i="2"/>
  <c r="AN143" i="2"/>
  <c r="AK135" i="2"/>
  <c r="E139" i="2"/>
  <c r="J136" i="2"/>
  <c r="AT136" i="2" s="1"/>
  <c r="R137" i="2"/>
  <c r="H137" i="2" s="1"/>
  <c r="AG143" i="2"/>
  <c r="AI143" i="2" s="1"/>
  <c r="AJ143" i="2" s="1"/>
  <c r="Z85" i="2"/>
  <c r="Q138" i="2"/>
  <c r="K138" i="2" s="1"/>
  <c r="S137" i="2"/>
  <c r="O137" i="2"/>
  <c r="I137" i="2" s="1"/>
  <c r="L140" i="2"/>
  <c r="T140" i="2"/>
  <c r="V140" i="2" s="1"/>
  <c r="W140" i="2" s="1"/>
  <c r="N138" i="2"/>
  <c r="AS143" i="2" l="1"/>
  <c r="AN144" i="2"/>
  <c r="AP144" i="2" s="1"/>
  <c r="AP143" i="2"/>
  <c r="AQ142" i="2"/>
  <c r="AR142" i="2"/>
  <c r="AK136" i="2"/>
  <c r="R138" i="2"/>
  <c r="H138" i="2" s="1"/>
  <c r="G138" i="2"/>
  <c r="E140" i="2"/>
  <c r="J137" i="2"/>
  <c r="AT137" i="2" s="1"/>
  <c r="AA85" i="2"/>
  <c r="AB85" i="2"/>
  <c r="AG144" i="2"/>
  <c r="AI144" i="2" s="1"/>
  <c r="AJ144" i="2" s="1"/>
  <c r="AC84" i="2"/>
  <c r="AD84" i="2" s="1"/>
  <c r="Q139" i="2"/>
  <c r="K139" i="2" s="1"/>
  <c r="S138" i="2"/>
  <c r="O138" i="2"/>
  <c r="I138" i="2" s="1"/>
  <c r="L141" i="2"/>
  <c r="N139" i="2"/>
  <c r="G139" i="2" s="1"/>
  <c r="T141" i="2"/>
  <c r="V141" i="2" s="1"/>
  <c r="W141" i="2" s="1"/>
  <c r="AQ143" i="2" l="1"/>
  <c r="AR143" i="2"/>
  <c r="AS144" i="2"/>
  <c r="AN145" i="2"/>
  <c r="AK137" i="2"/>
  <c r="E141" i="2"/>
  <c r="J138" i="2"/>
  <c r="AT138" i="2" s="1"/>
  <c r="R139" i="2"/>
  <c r="H139" i="2" s="1"/>
  <c r="AG145" i="2"/>
  <c r="AI145" i="2" s="1"/>
  <c r="AJ145" i="2" s="1"/>
  <c r="Z86" i="2"/>
  <c r="Q140" i="2"/>
  <c r="K140" i="2" s="1"/>
  <c r="S139" i="2"/>
  <c r="O139" i="2"/>
  <c r="I139" i="2" s="1"/>
  <c r="L142" i="2"/>
  <c r="N140" i="2"/>
  <c r="T142" i="2"/>
  <c r="V142" i="2" s="1"/>
  <c r="W142" i="2" s="1"/>
  <c r="AS145" i="2" l="1"/>
  <c r="AN146" i="2"/>
  <c r="AP146" i="2" s="1"/>
  <c r="AP145" i="2"/>
  <c r="AQ144" i="2"/>
  <c r="AR144" i="2"/>
  <c r="AK138" i="2"/>
  <c r="R140" i="2"/>
  <c r="H140" i="2" s="1"/>
  <c r="G140" i="2"/>
  <c r="J139" i="2"/>
  <c r="AT139" i="2" s="1"/>
  <c r="E142" i="2"/>
  <c r="AA86" i="2"/>
  <c r="AB86" i="2"/>
  <c r="AG146" i="2"/>
  <c r="AI146" i="2" s="1"/>
  <c r="AJ146" i="2" s="1"/>
  <c r="AC85" i="2"/>
  <c r="AD85" i="2" s="1"/>
  <c r="Q141" i="2"/>
  <c r="K141" i="2" s="1"/>
  <c r="S140" i="2"/>
  <c r="O140" i="2"/>
  <c r="I140" i="2" s="1"/>
  <c r="L143" i="2"/>
  <c r="T143" i="2"/>
  <c r="V143" i="2" s="1"/>
  <c r="W143" i="2" s="1"/>
  <c r="N141" i="2"/>
  <c r="AR145" i="2" l="1"/>
  <c r="AQ145" i="2"/>
  <c r="AS146" i="2"/>
  <c r="AN147" i="2"/>
  <c r="AK139" i="2"/>
  <c r="J140" i="2"/>
  <c r="AT140" i="2" s="1"/>
  <c r="R141" i="2"/>
  <c r="H141" i="2" s="1"/>
  <c r="G141" i="2"/>
  <c r="E143" i="2"/>
  <c r="AG147" i="2"/>
  <c r="AI147" i="2" s="1"/>
  <c r="AJ147" i="2" s="1"/>
  <c r="Z87" i="2"/>
  <c r="Q142" i="2"/>
  <c r="K142" i="2" s="1"/>
  <c r="S141" i="2"/>
  <c r="O141" i="2"/>
  <c r="I141" i="2" s="1"/>
  <c r="L144" i="2"/>
  <c r="T144" i="2"/>
  <c r="V144" i="2" s="1"/>
  <c r="W144" i="2" s="1"/>
  <c r="N142" i="2"/>
  <c r="AS147" i="2" l="1"/>
  <c r="AN148" i="2"/>
  <c r="AP148" i="2" s="1"/>
  <c r="AP147" i="2"/>
  <c r="AQ147" i="2" s="1"/>
  <c r="AR146" i="2"/>
  <c r="AQ146" i="2"/>
  <c r="AK140" i="2"/>
  <c r="E144" i="2"/>
  <c r="J141" i="2"/>
  <c r="AT141" i="2" s="1"/>
  <c r="R142" i="2"/>
  <c r="H142" i="2" s="1"/>
  <c r="G142" i="2"/>
  <c r="AA87" i="2"/>
  <c r="AB87" i="2"/>
  <c r="AG148" i="2"/>
  <c r="AI148" i="2" s="1"/>
  <c r="AJ148" i="2" s="1"/>
  <c r="AC86" i="2"/>
  <c r="AD86" i="2" s="1"/>
  <c r="Q143" i="2"/>
  <c r="K143" i="2" s="1"/>
  <c r="S142" i="2"/>
  <c r="O142" i="2"/>
  <c r="I142" i="2" s="1"/>
  <c r="L145" i="2"/>
  <c r="T145" i="2"/>
  <c r="V145" i="2" s="1"/>
  <c r="W145" i="2" s="1"/>
  <c r="N143" i="2"/>
  <c r="AS148" i="2" l="1"/>
  <c r="AN149" i="2"/>
  <c r="AO149" i="2" s="1"/>
  <c r="AR147" i="2"/>
  <c r="AK141" i="2"/>
  <c r="E145" i="2"/>
  <c r="J142" i="2"/>
  <c r="AT142" i="2" s="1"/>
  <c r="R143" i="2"/>
  <c r="H143" i="2" s="1"/>
  <c r="G143" i="2"/>
  <c r="AG149" i="2"/>
  <c r="AI149" i="2" s="1"/>
  <c r="AJ149" i="2" s="1"/>
  <c r="Z88" i="2"/>
  <c r="Q144" i="2"/>
  <c r="K144" i="2" s="1"/>
  <c r="S143" i="2"/>
  <c r="O143" i="2"/>
  <c r="I143" i="2" s="1"/>
  <c r="L146" i="2"/>
  <c r="N144" i="2"/>
  <c r="G144" i="2" s="1"/>
  <c r="T146" i="2"/>
  <c r="V146" i="2" s="1"/>
  <c r="W146" i="2" s="1"/>
  <c r="AS26" i="2" l="1"/>
  <c r="B52" i="2" s="1"/>
  <c r="AS389" i="2"/>
  <c r="AP149" i="2"/>
  <c r="AR149" i="2" s="1"/>
  <c r="AR148" i="2"/>
  <c r="AQ148" i="2"/>
  <c r="AK142" i="2"/>
  <c r="E146" i="2"/>
  <c r="J143" i="2"/>
  <c r="AT143" i="2" s="1"/>
  <c r="R144" i="2"/>
  <c r="H144" i="2" s="1"/>
  <c r="AN150" i="2"/>
  <c r="AO150" i="2" s="1"/>
  <c r="AA88" i="2"/>
  <c r="AB88" i="2"/>
  <c r="AG150" i="2"/>
  <c r="AI150" i="2" s="1"/>
  <c r="AJ150" i="2" s="1"/>
  <c r="AC87" i="2"/>
  <c r="AD87" i="2" s="1"/>
  <c r="Q145" i="2"/>
  <c r="K145" i="2" s="1"/>
  <c r="S144" i="2"/>
  <c r="O144" i="2"/>
  <c r="I144" i="2" s="1"/>
  <c r="L147" i="2"/>
  <c r="T147" i="2"/>
  <c r="V147" i="2" s="1"/>
  <c r="W147" i="2" s="1"/>
  <c r="N145" i="2"/>
  <c r="AQ149" i="2" l="1"/>
  <c r="AK143" i="2"/>
  <c r="E147" i="2"/>
  <c r="J144" i="2"/>
  <c r="AT144" i="2" s="1"/>
  <c r="R145" i="2"/>
  <c r="H145" i="2" s="1"/>
  <c r="G145" i="2"/>
  <c r="AP150" i="2"/>
  <c r="AG151" i="2"/>
  <c r="AI151" i="2" s="1"/>
  <c r="AJ151" i="2" s="1"/>
  <c r="Z89" i="2"/>
  <c r="Q146" i="2"/>
  <c r="K146" i="2" s="1"/>
  <c r="S145" i="2"/>
  <c r="O145" i="2"/>
  <c r="I145" i="2" s="1"/>
  <c r="L148" i="2"/>
  <c r="T148" i="2"/>
  <c r="V148" i="2" s="1"/>
  <c r="W148" i="2" s="1"/>
  <c r="N146" i="2"/>
  <c r="AK144" i="2" l="1"/>
  <c r="R146" i="2"/>
  <c r="H146" i="2" s="1"/>
  <c r="G146" i="2"/>
  <c r="E148" i="2"/>
  <c r="J145" i="2"/>
  <c r="AT145" i="2" s="1"/>
  <c r="AR150" i="2"/>
  <c r="AQ150" i="2"/>
  <c r="AN151" i="2"/>
  <c r="AO151" i="2" s="1"/>
  <c r="AA89" i="2"/>
  <c r="AB89" i="2"/>
  <c r="AG152" i="2"/>
  <c r="AI152" i="2" s="1"/>
  <c r="AJ152" i="2" s="1"/>
  <c r="AC88" i="2"/>
  <c r="AD88" i="2" s="1"/>
  <c r="Q147" i="2"/>
  <c r="K147" i="2" s="1"/>
  <c r="S146" i="2"/>
  <c r="O146" i="2"/>
  <c r="I146" i="2" s="1"/>
  <c r="L149" i="2"/>
  <c r="N147" i="2"/>
  <c r="G147" i="2" s="1"/>
  <c r="AK145" i="2" l="1"/>
  <c r="J146" i="2"/>
  <c r="AT146" i="2" s="1"/>
  <c r="R147" i="2"/>
  <c r="H147" i="2" s="1"/>
  <c r="AP151" i="2"/>
  <c r="AG153" i="2"/>
  <c r="AI153" i="2" s="1"/>
  <c r="AJ153" i="2" s="1"/>
  <c r="Z90" i="2"/>
  <c r="Q148" i="2"/>
  <c r="M149" i="2"/>
  <c r="S147" i="2"/>
  <c r="O147" i="2"/>
  <c r="I147" i="2" s="1"/>
  <c r="N149" i="2"/>
  <c r="N148" i="2"/>
  <c r="G148" i="2" s="1"/>
  <c r="AK146" i="2" l="1"/>
  <c r="R149" i="2"/>
  <c r="J147" i="2"/>
  <c r="AT147" i="2" s="1"/>
  <c r="K148" i="2"/>
  <c r="K389" i="2" s="1"/>
  <c r="R148" i="2"/>
  <c r="H148" i="2" s="1"/>
  <c r="B39" i="2" s="1"/>
  <c r="AR151" i="2"/>
  <c r="AQ151" i="2"/>
  <c r="AN152" i="2"/>
  <c r="AO152" i="2" s="1"/>
  <c r="AA90" i="2"/>
  <c r="AB90" i="2"/>
  <c r="AG154" i="2"/>
  <c r="AI154" i="2" s="1"/>
  <c r="AJ154" i="2" s="1"/>
  <c r="AC89" i="2"/>
  <c r="AD89" i="2" s="1"/>
  <c r="Q389" i="2"/>
  <c r="Q26" i="2"/>
  <c r="S149" i="2"/>
  <c r="S148" i="2"/>
  <c r="T149" i="2"/>
  <c r="O148" i="2"/>
  <c r="I148" i="2" s="1"/>
  <c r="O149" i="2"/>
  <c r="L150" i="2"/>
  <c r="P389" i="2"/>
  <c r="K26" i="2" l="1"/>
  <c r="B33" i="2"/>
  <c r="B51" i="2"/>
  <c r="B50" i="2" s="1"/>
  <c r="AK147" i="2"/>
  <c r="E149" i="2"/>
  <c r="B36" i="2" s="1"/>
  <c r="J148" i="2"/>
  <c r="AT148" i="2" s="1"/>
  <c r="AP152" i="2"/>
  <c r="AG155" i="2"/>
  <c r="AI155" i="2" s="1"/>
  <c r="AJ155" i="2" s="1"/>
  <c r="Z91" i="2"/>
  <c r="V149" i="2"/>
  <c r="G149" i="2" s="1"/>
  <c r="U149" i="2"/>
  <c r="F149" i="2" s="1"/>
  <c r="P26" i="2"/>
  <c r="N150" i="2"/>
  <c r="M150" i="2"/>
  <c r="AK148" i="2" l="1"/>
  <c r="H149" i="2"/>
  <c r="R150" i="2"/>
  <c r="AR152" i="2"/>
  <c r="AQ152" i="2"/>
  <c r="AN153" i="2"/>
  <c r="AO153" i="2" s="1"/>
  <c r="AA91" i="2"/>
  <c r="AB91" i="2"/>
  <c r="AG156" i="2"/>
  <c r="AI156" i="2" s="1"/>
  <c r="AJ156" i="2" s="1"/>
  <c r="AC90" i="2"/>
  <c r="AD90" i="2" s="1"/>
  <c r="W149" i="2"/>
  <c r="S150" i="2"/>
  <c r="T150" i="2"/>
  <c r="E150" i="2" s="1"/>
  <c r="O150" i="2"/>
  <c r="L151" i="2"/>
  <c r="I149" i="2" l="1"/>
  <c r="J149" i="2"/>
  <c r="AP153" i="2"/>
  <c r="AG157" i="2"/>
  <c r="AI157" i="2" s="1"/>
  <c r="AJ157" i="2" s="1"/>
  <c r="Z92" i="2"/>
  <c r="V150" i="2"/>
  <c r="G150" i="2" s="1"/>
  <c r="U150" i="2"/>
  <c r="F150" i="2" s="1"/>
  <c r="M151" i="2"/>
  <c r="N151" i="2"/>
  <c r="AT149" i="2" l="1"/>
  <c r="B35" i="2"/>
  <c r="AK149" i="2"/>
  <c r="R151" i="2"/>
  <c r="H150" i="2"/>
  <c r="AR153" i="2"/>
  <c r="AQ153" i="2"/>
  <c r="AN154" i="2"/>
  <c r="AO154" i="2" s="1"/>
  <c r="AA92" i="2"/>
  <c r="AB92" i="2"/>
  <c r="AG158" i="2"/>
  <c r="AI158" i="2" s="1"/>
  <c r="AJ158" i="2" s="1"/>
  <c r="AC91" i="2"/>
  <c r="AD91" i="2" s="1"/>
  <c r="S151" i="2"/>
  <c r="W150" i="2"/>
  <c r="T151" i="2"/>
  <c r="E151" i="2" s="1"/>
  <c r="O151" i="2"/>
  <c r="L152" i="2"/>
  <c r="J150" i="2" l="1"/>
  <c r="AT150" i="2" s="1"/>
  <c r="I150" i="2"/>
  <c r="AP154" i="2"/>
  <c r="AG159" i="2"/>
  <c r="AI159" i="2" s="1"/>
  <c r="AJ159" i="2" s="1"/>
  <c r="Z93" i="2"/>
  <c r="U151" i="2"/>
  <c r="F151" i="2" s="1"/>
  <c r="V151" i="2"/>
  <c r="G151" i="2" s="1"/>
  <c r="M152" i="2"/>
  <c r="N152" i="2"/>
  <c r="AK150" i="2" l="1"/>
  <c r="R152" i="2"/>
  <c r="H151" i="2"/>
  <c r="AR154" i="2"/>
  <c r="AQ154" i="2"/>
  <c r="AN155" i="2"/>
  <c r="AO155" i="2" s="1"/>
  <c r="AA93" i="2"/>
  <c r="AB93" i="2"/>
  <c r="AG160" i="2"/>
  <c r="AI160" i="2" s="1"/>
  <c r="AJ160" i="2" s="1"/>
  <c r="AC92" i="2"/>
  <c r="AD92" i="2" s="1"/>
  <c r="S152" i="2"/>
  <c r="W151" i="2"/>
  <c r="T152" i="2"/>
  <c r="E152" i="2" s="1"/>
  <c r="O152" i="2"/>
  <c r="L153" i="2"/>
  <c r="J151" i="2" l="1"/>
  <c r="AT151" i="2" s="1"/>
  <c r="I151" i="2"/>
  <c r="AP155" i="2"/>
  <c r="AG161" i="2"/>
  <c r="AI161" i="2" s="1"/>
  <c r="AJ161" i="2" s="1"/>
  <c r="Z94" i="2"/>
  <c r="V152" i="2"/>
  <c r="G152" i="2" s="1"/>
  <c r="U152" i="2"/>
  <c r="F152" i="2" s="1"/>
  <c r="M153" i="2"/>
  <c r="N153" i="2"/>
  <c r="AK151" i="2" l="1"/>
  <c r="H152" i="2"/>
  <c r="R153" i="2"/>
  <c r="AR155" i="2"/>
  <c r="AQ155" i="2"/>
  <c r="AN156" i="2"/>
  <c r="AO156" i="2" s="1"/>
  <c r="AA94" i="2"/>
  <c r="AB94" i="2"/>
  <c r="AG162" i="2"/>
  <c r="AI162" i="2" s="1"/>
  <c r="AJ162" i="2" s="1"/>
  <c r="AC93" i="2"/>
  <c r="AD93" i="2" s="1"/>
  <c r="S153" i="2"/>
  <c r="W152" i="2"/>
  <c r="T153" i="2"/>
  <c r="E153" i="2" s="1"/>
  <c r="O153" i="2"/>
  <c r="L154" i="2"/>
  <c r="J152" i="2" l="1"/>
  <c r="AT152" i="2" s="1"/>
  <c r="I152" i="2"/>
  <c r="AP156" i="2"/>
  <c r="AG163" i="2"/>
  <c r="AI163" i="2" s="1"/>
  <c r="AJ163" i="2" s="1"/>
  <c r="Z95" i="2"/>
  <c r="V153" i="2"/>
  <c r="G153" i="2" s="1"/>
  <c r="U153" i="2"/>
  <c r="F153" i="2" s="1"/>
  <c r="M154" i="2"/>
  <c r="N154" i="2"/>
  <c r="AK152" i="2" l="1"/>
  <c r="R154" i="2"/>
  <c r="H153" i="2"/>
  <c r="AR156" i="2"/>
  <c r="AQ156" i="2"/>
  <c r="AN157" i="2"/>
  <c r="AO157" i="2" s="1"/>
  <c r="AA95" i="2"/>
  <c r="AB95" i="2"/>
  <c r="AG164" i="2"/>
  <c r="AI164" i="2" s="1"/>
  <c r="AJ164" i="2" s="1"/>
  <c r="AC94" i="2"/>
  <c r="AD94" i="2" s="1"/>
  <c r="S154" i="2"/>
  <c r="W153" i="2"/>
  <c r="T154" i="2"/>
  <c r="E154" i="2" s="1"/>
  <c r="O154" i="2"/>
  <c r="L155" i="2"/>
  <c r="J153" i="2" l="1"/>
  <c r="AT153" i="2" s="1"/>
  <c r="I153" i="2"/>
  <c r="AP157" i="2"/>
  <c r="AG165" i="2"/>
  <c r="AI165" i="2" s="1"/>
  <c r="AJ165" i="2" s="1"/>
  <c r="Z96" i="2"/>
  <c r="V154" i="2"/>
  <c r="G154" i="2" s="1"/>
  <c r="U154" i="2"/>
  <c r="F154" i="2" s="1"/>
  <c r="M155" i="2"/>
  <c r="N155" i="2"/>
  <c r="AK153" i="2" l="1"/>
  <c r="H154" i="2"/>
  <c r="R155" i="2"/>
  <c r="AR157" i="2"/>
  <c r="AQ157" i="2"/>
  <c r="AN158" i="2"/>
  <c r="AO158" i="2" s="1"/>
  <c r="AA96" i="2"/>
  <c r="AB96" i="2"/>
  <c r="AG166" i="2"/>
  <c r="AI166" i="2" s="1"/>
  <c r="AJ166" i="2" s="1"/>
  <c r="AC95" i="2"/>
  <c r="AD95" i="2" s="1"/>
  <c r="S155" i="2"/>
  <c r="W154" i="2"/>
  <c r="T155" i="2"/>
  <c r="E155" i="2" s="1"/>
  <c r="O155" i="2"/>
  <c r="L156" i="2"/>
  <c r="I154" i="2" l="1"/>
  <c r="J154" i="2"/>
  <c r="AT154" i="2" s="1"/>
  <c r="AP158" i="2"/>
  <c r="AG167" i="2"/>
  <c r="AI167" i="2" s="1"/>
  <c r="AJ167" i="2" s="1"/>
  <c r="Z97" i="2"/>
  <c r="V155" i="2"/>
  <c r="G155" i="2" s="1"/>
  <c r="U155" i="2"/>
  <c r="F155" i="2" s="1"/>
  <c r="M156" i="2"/>
  <c r="N156" i="2"/>
  <c r="AK154" i="2" l="1"/>
  <c r="H155" i="2"/>
  <c r="AR158" i="2"/>
  <c r="AQ158" i="2"/>
  <c r="AN159" i="2"/>
  <c r="AO159" i="2" s="1"/>
  <c r="AA97" i="2"/>
  <c r="AB97" i="2"/>
  <c r="AG168" i="2"/>
  <c r="AI168" i="2" s="1"/>
  <c r="AC96" i="2"/>
  <c r="AD96" i="2" s="1"/>
  <c r="S156" i="2"/>
  <c r="W155" i="2"/>
  <c r="T156" i="2"/>
  <c r="E156" i="2" s="1"/>
  <c r="O156" i="2"/>
  <c r="L157" i="2"/>
  <c r="I155" i="2" l="1"/>
  <c r="J155" i="2"/>
  <c r="AT155" i="2" s="1"/>
  <c r="R156" i="2"/>
  <c r="AP159" i="2"/>
  <c r="AJ168" i="2"/>
  <c r="AG169" i="2"/>
  <c r="AI169" i="2" s="1"/>
  <c r="AJ169" i="2" s="1"/>
  <c r="Z98" i="2"/>
  <c r="V156" i="2"/>
  <c r="G156" i="2" s="1"/>
  <c r="U156" i="2"/>
  <c r="F156" i="2" s="1"/>
  <c r="M157" i="2"/>
  <c r="N157" i="2"/>
  <c r="AK155" i="2" l="1"/>
  <c r="H156" i="2"/>
  <c r="AR159" i="2"/>
  <c r="AQ159" i="2"/>
  <c r="AN160" i="2"/>
  <c r="AO160" i="2" s="1"/>
  <c r="AA98" i="2"/>
  <c r="AB98" i="2"/>
  <c r="AG170" i="2"/>
  <c r="AI170" i="2" s="1"/>
  <c r="AJ170" i="2" s="1"/>
  <c r="AC97" i="2"/>
  <c r="AD97" i="2" s="1"/>
  <c r="S157" i="2"/>
  <c r="W156" i="2"/>
  <c r="T157" i="2"/>
  <c r="E157" i="2" s="1"/>
  <c r="O157" i="2"/>
  <c r="L158" i="2"/>
  <c r="R157" i="2" l="1"/>
  <c r="J156" i="2"/>
  <c r="AT156" i="2" s="1"/>
  <c r="I156" i="2"/>
  <c r="AP160" i="2"/>
  <c r="AG171" i="2"/>
  <c r="AI171" i="2" s="1"/>
  <c r="AJ171" i="2" s="1"/>
  <c r="Z99" i="2"/>
  <c r="V157" i="2"/>
  <c r="G157" i="2" s="1"/>
  <c r="U157" i="2"/>
  <c r="F157" i="2" s="1"/>
  <c r="M158" i="2"/>
  <c r="N158" i="2"/>
  <c r="AK156" i="2" l="1"/>
  <c r="H157" i="2"/>
  <c r="AR160" i="2"/>
  <c r="AQ160" i="2"/>
  <c r="AN161" i="2"/>
  <c r="AO161" i="2" s="1"/>
  <c r="AA99" i="2"/>
  <c r="AB99" i="2"/>
  <c r="AG172" i="2"/>
  <c r="AI172" i="2" s="1"/>
  <c r="AJ172" i="2" s="1"/>
  <c r="AC98" i="2"/>
  <c r="AD98" i="2" s="1"/>
  <c r="S158" i="2"/>
  <c r="W157" i="2"/>
  <c r="T158" i="2"/>
  <c r="E158" i="2" s="1"/>
  <c r="O158" i="2"/>
  <c r="L159" i="2"/>
  <c r="R158" i="2" l="1"/>
  <c r="I157" i="2"/>
  <c r="J157" i="2"/>
  <c r="AT157" i="2" s="1"/>
  <c r="AP161" i="2"/>
  <c r="AG173" i="2"/>
  <c r="AI173" i="2" s="1"/>
  <c r="AJ173" i="2" s="1"/>
  <c r="Z100" i="2"/>
  <c r="U158" i="2"/>
  <c r="F158" i="2" s="1"/>
  <c r="V158" i="2"/>
  <c r="G158" i="2" s="1"/>
  <c r="M159" i="2"/>
  <c r="N159" i="2"/>
  <c r="AK157" i="2" l="1"/>
  <c r="H158" i="2"/>
  <c r="AR161" i="2"/>
  <c r="AQ161" i="2"/>
  <c r="AN162" i="2"/>
  <c r="AO162" i="2" s="1"/>
  <c r="AA100" i="2"/>
  <c r="AB100" i="2"/>
  <c r="AG174" i="2"/>
  <c r="AI174" i="2" s="1"/>
  <c r="AJ174" i="2" s="1"/>
  <c r="AC99" i="2"/>
  <c r="AD99" i="2" s="1"/>
  <c r="S159" i="2"/>
  <c r="W158" i="2"/>
  <c r="T159" i="2"/>
  <c r="E159" i="2" s="1"/>
  <c r="O159" i="2"/>
  <c r="L160" i="2"/>
  <c r="I158" i="2" l="1"/>
  <c r="J158" i="2"/>
  <c r="AT158" i="2" s="1"/>
  <c r="R159" i="2"/>
  <c r="AP162" i="2"/>
  <c r="AG175" i="2"/>
  <c r="AI175" i="2" s="1"/>
  <c r="AJ175" i="2" s="1"/>
  <c r="Z101" i="2"/>
  <c r="U159" i="2"/>
  <c r="F159" i="2" s="1"/>
  <c r="V159" i="2"/>
  <c r="G159" i="2" s="1"/>
  <c r="N160" i="2"/>
  <c r="M160" i="2"/>
  <c r="AK158" i="2" l="1"/>
  <c r="H159" i="2"/>
  <c r="AR162" i="2"/>
  <c r="AQ162" i="2"/>
  <c r="AN163" i="2"/>
  <c r="AO163" i="2" s="1"/>
  <c r="AA101" i="2"/>
  <c r="AB101" i="2"/>
  <c r="AG176" i="2"/>
  <c r="AI176" i="2" s="1"/>
  <c r="AJ176" i="2" s="1"/>
  <c r="AC100" i="2"/>
  <c r="AD100" i="2" s="1"/>
  <c r="S160" i="2"/>
  <c r="W159" i="2"/>
  <c r="T160" i="2"/>
  <c r="E160" i="2" s="1"/>
  <c r="O160" i="2"/>
  <c r="L161" i="2"/>
  <c r="R160" i="2" l="1"/>
  <c r="I159" i="2"/>
  <c r="J159" i="2"/>
  <c r="AT159" i="2" s="1"/>
  <c r="AP163" i="2"/>
  <c r="AG177" i="2"/>
  <c r="AI177" i="2" s="1"/>
  <c r="AJ177" i="2" s="1"/>
  <c r="Z102" i="2"/>
  <c r="V160" i="2"/>
  <c r="G160" i="2" s="1"/>
  <c r="U160" i="2"/>
  <c r="F160" i="2" s="1"/>
  <c r="M161" i="2"/>
  <c r="N161" i="2"/>
  <c r="AK159" i="2" l="1"/>
  <c r="H160" i="2"/>
  <c r="AR163" i="2"/>
  <c r="AQ163" i="2"/>
  <c r="AN164" i="2"/>
  <c r="AO164" i="2" s="1"/>
  <c r="AA102" i="2"/>
  <c r="AB102" i="2"/>
  <c r="AG178" i="2"/>
  <c r="AI178" i="2" s="1"/>
  <c r="AJ178" i="2" s="1"/>
  <c r="AC101" i="2"/>
  <c r="AD101" i="2" s="1"/>
  <c r="S161" i="2"/>
  <c r="W160" i="2"/>
  <c r="T161" i="2"/>
  <c r="E161" i="2" s="1"/>
  <c r="O161" i="2"/>
  <c r="L162" i="2"/>
  <c r="R161" i="2" l="1"/>
  <c r="I160" i="2"/>
  <c r="J160" i="2"/>
  <c r="AT160" i="2" s="1"/>
  <c r="AP164" i="2"/>
  <c r="AG179" i="2"/>
  <c r="AI179" i="2" s="1"/>
  <c r="AJ179" i="2" s="1"/>
  <c r="Z103" i="2"/>
  <c r="V161" i="2"/>
  <c r="G161" i="2" s="1"/>
  <c r="U161" i="2"/>
  <c r="F161" i="2" s="1"/>
  <c r="M162" i="2"/>
  <c r="N162" i="2"/>
  <c r="AK160" i="2" l="1"/>
  <c r="H161" i="2"/>
  <c r="AR164" i="2"/>
  <c r="AQ164" i="2"/>
  <c r="AN165" i="2"/>
  <c r="AO165" i="2" s="1"/>
  <c r="AA103" i="2"/>
  <c r="AB103" i="2"/>
  <c r="AG180" i="2"/>
  <c r="AI180" i="2" s="1"/>
  <c r="AJ180" i="2" s="1"/>
  <c r="AC102" i="2"/>
  <c r="AD102" i="2" s="1"/>
  <c r="S162" i="2"/>
  <c r="W161" i="2"/>
  <c r="T162" i="2"/>
  <c r="E162" i="2" s="1"/>
  <c r="O162" i="2"/>
  <c r="L163" i="2"/>
  <c r="J161" i="2" l="1"/>
  <c r="AT161" i="2" s="1"/>
  <c r="I161" i="2"/>
  <c r="R162" i="2"/>
  <c r="AP165" i="2"/>
  <c r="AG181" i="2"/>
  <c r="AI181" i="2" s="1"/>
  <c r="AJ181" i="2" s="1"/>
  <c r="Z104" i="2"/>
  <c r="V162" i="2"/>
  <c r="G162" i="2" s="1"/>
  <c r="U162" i="2"/>
  <c r="F162" i="2" s="1"/>
  <c r="N163" i="2"/>
  <c r="M163" i="2"/>
  <c r="AK161" i="2" l="1"/>
  <c r="H162" i="2"/>
  <c r="AR165" i="2"/>
  <c r="AQ165" i="2"/>
  <c r="AN166" i="2"/>
  <c r="AO166" i="2" s="1"/>
  <c r="AA104" i="2"/>
  <c r="AB104" i="2"/>
  <c r="AG182" i="2"/>
  <c r="AI182" i="2" s="1"/>
  <c r="AJ182" i="2" s="1"/>
  <c r="AC103" i="2"/>
  <c r="AD103" i="2" s="1"/>
  <c r="W162" i="2"/>
  <c r="S163" i="2"/>
  <c r="T163" i="2"/>
  <c r="E163" i="2" s="1"/>
  <c r="O163" i="2"/>
  <c r="L164" i="2"/>
  <c r="R163" i="2" l="1"/>
  <c r="I162" i="2"/>
  <c r="J162" i="2"/>
  <c r="AT162" i="2" s="1"/>
  <c r="AP166" i="2"/>
  <c r="AG183" i="2"/>
  <c r="AI183" i="2" s="1"/>
  <c r="AJ183" i="2" s="1"/>
  <c r="Z105" i="2"/>
  <c r="V163" i="2"/>
  <c r="G163" i="2" s="1"/>
  <c r="U163" i="2"/>
  <c r="F163" i="2" s="1"/>
  <c r="M164" i="2"/>
  <c r="N164" i="2"/>
  <c r="AK162" i="2" l="1"/>
  <c r="H163" i="2"/>
  <c r="AR166" i="2"/>
  <c r="AQ166" i="2"/>
  <c r="AN167" i="2"/>
  <c r="AO167" i="2" s="1"/>
  <c r="AA105" i="2"/>
  <c r="AB105" i="2"/>
  <c r="AG184" i="2"/>
  <c r="AI184" i="2" s="1"/>
  <c r="AJ184" i="2" s="1"/>
  <c r="AC104" i="2"/>
  <c r="AD104" i="2" s="1"/>
  <c r="S164" i="2"/>
  <c r="W163" i="2"/>
  <c r="T164" i="2"/>
  <c r="E164" i="2" s="1"/>
  <c r="O164" i="2"/>
  <c r="L165" i="2"/>
  <c r="J163" i="2" l="1"/>
  <c r="AT163" i="2" s="1"/>
  <c r="I163" i="2"/>
  <c r="R164" i="2"/>
  <c r="AP167" i="2"/>
  <c r="AG185" i="2"/>
  <c r="AI185" i="2" s="1"/>
  <c r="AJ185" i="2" s="1"/>
  <c r="Z106" i="2"/>
  <c r="V164" i="2"/>
  <c r="G164" i="2" s="1"/>
  <c r="U164" i="2"/>
  <c r="F164" i="2" s="1"/>
  <c r="M165" i="2"/>
  <c r="N165" i="2"/>
  <c r="AK163" i="2" l="1"/>
  <c r="H164" i="2"/>
  <c r="AR167" i="2"/>
  <c r="AQ167" i="2"/>
  <c r="AN168" i="2"/>
  <c r="AO168" i="2" s="1"/>
  <c r="AA106" i="2"/>
  <c r="AB106" i="2"/>
  <c r="AG186" i="2"/>
  <c r="AI186" i="2" s="1"/>
  <c r="AJ186" i="2" s="1"/>
  <c r="AC105" i="2"/>
  <c r="AD105" i="2" s="1"/>
  <c r="S165" i="2"/>
  <c r="W164" i="2"/>
  <c r="T165" i="2"/>
  <c r="E165" i="2" s="1"/>
  <c r="O165" i="2"/>
  <c r="L166" i="2"/>
  <c r="I164" i="2" l="1"/>
  <c r="J164" i="2"/>
  <c r="AT164" i="2" s="1"/>
  <c r="R165" i="2"/>
  <c r="AP168" i="2"/>
  <c r="AG187" i="2"/>
  <c r="AI187" i="2" s="1"/>
  <c r="AJ187" i="2" s="1"/>
  <c r="Z107" i="2"/>
  <c r="V165" i="2"/>
  <c r="G165" i="2" s="1"/>
  <c r="U165" i="2"/>
  <c r="F165" i="2" s="1"/>
  <c r="M166" i="2"/>
  <c r="N166" i="2"/>
  <c r="AK164" i="2" l="1"/>
  <c r="H165" i="2"/>
  <c r="AR168" i="2"/>
  <c r="AQ168" i="2"/>
  <c r="AN169" i="2"/>
  <c r="AO169" i="2" s="1"/>
  <c r="AA107" i="2"/>
  <c r="AB107" i="2"/>
  <c r="AG188" i="2"/>
  <c r="AI188" i="2" s="1"/>
  <c r="AJ188" i="2" s="1"/>
  <c r="AC106" i="2"/>
  <c r="AD106" i="2" s="1"/>
  <c r="W165" i="2"/>
  <c r="S166" i="2"/>
  <c r="T166" i="2"/>
  <c r="E166" i="2" s="1"/>
  <c r="O166" i="2"/>
  <c r="L167" i="2"/>
  <c r="R166" i="2" l="1"/>
  <c r="I165" i="2"/>
  <c r="J165" i="2"/>
  <c r="AT165" i="2" s="1"/>
  <c r="AP169" i="2"/>
  <c r="AG189" i="2"/>
  <c r="AI189" i="2" s="1"/>
  <c r="AJ189" i="2" s="1"/>
  <c r="Z108" i="2"/>
  <c r="V166" i="2"/>
  <c r="G166" i="2" s="1"/>
  <c r="U166" i="2"/>
  <c r="F166" i="2" s="1"/>
  <c r="M167" i="2"/>
  <c r="N167" i="2"/>
  <c r="AK165" i="2" l="1"/>
  <c r="H166" i="2"/>
  <c r="AR169" i="2"/>
  <c r="AQ169" i="2"/>
  <c r="AN170" i="2"/>
  <c r="AO170" i="2" s="1"/>
  <c r="AA108" i="2"/>
  <c r="AB108" i="2"/>
  <c r="AG190" i="2"/>
  <c r="AI190" i="2" s="1"/>
  <c r="AJ190" i="2" s="1"/>
  <c r="AC107" i="2"/>
  <c r="AD107" i="2" s="1"/>
  <c r="W166" i="2"/>
  <c r="S167" i="2"/>
  <c r="T167" i="2"/>
  <c r="E167" i="2" s="1"/>
  <c r="O167" i="2"/>
  <c r="L168" i="2"/>
  <c r="R167" i="2" l="1"/>
  <c r="I166" i="2"/>
  <c r="J166" i="2"/>
  <c r="AT166" i="2" s="1"/>
  <c r="AP170" i="2"/>
  <c r="AG191" i="2"/>
  <c r="AI191" i="2" s="1"/>
  <c r="AJ191" i="2" s="1"/>
  <c r="Z109" i="2"/>
  <c r="V167" i="2"/>
  <c r="G167" i="2" s="1"/>
  <c r="U167" i="2"/>
  <c r="F167" i="2" s="1"/>
  <c r="M168" i="2"/>
  <c r="N168" i="2"/>
  <c r="AK166" i="2" l="1"/>
  <c r="H167" i="2"/>
  <c r="AR170" i="2"/>
  <c r="AQ170" i="2"/>
  <c r="AN171" i="2"/>
  <c r="AO171" i="2" s="1"/>
  <c r="AA109" i="2"/>
  <c r="AB109" i="2"/>
  <c r="AG192" i="2"/>
  <c r="AI192" i="2" s="1"/>
  <c r="AJ192" i="2" s="1"/>
  <c r="AC108" i="2"/>
  <c r="AD108" i="2" s="1"/>
  <c r="S168" i="2"/>
  <c r="W167" i="2"/>
  <c r="T168" i="2"/>
  <c r="E168" i="2" s="1"/>
  <c r="O168" i="2"/>
  <c r="L169" i="2"/>
  <c r="R168" i="2" l="1"/>
  <c r="I167" i="2"/>
  <c r="J167" i="2"/>
  <c r="AT167" i="2" s="1"/>
  <c r="AP171" i="2"/>
  <c r="AG193" i="2"/>
  <c r="AI193" i="2" s="1"/>
  <c r="AJ193" i="2" s="1"/>
  <c r="Z110" i="2"/>
  <c r="U168" i="2"/>
  <c r="F168" i="2" s="1"/>
  <c r="V168" i="2"/>
  <c r="G168" i="2" s="1"/>
  <c r="M169" i="2"/>
  <c r="N169" i="2"/>
  <c r="AK167" i="2" l="1"/>
  <c r="H168" i="2"/>
  <c r="AR171" i="2"/>
  <c r="AQ171" i="2"/>
  <c r="AN172" i="2"/>
  <c r="AO172" i="2" s="1"/>
  <c r="AA110" i="2"/>
  <c r="AB110" i="2"/>
  <c r="AG194" i="2"/>
  <c r="AI194" i="2" s="1"/>
  <c r="AJ194" i="2" s="1"/>
  <c r="AC109" i="2"/>
  <c r="AD109" i="2" s="1"/>
  <c r="S169" i="2"/>
  <c r="W168" i="2"/>
  <c r="T169" i="2"/>
  <c r="E169" i="2" s="1"/>
  <c r="O169" i="2"/>
  <c r="L170" i="2"/>
  <c r="R169" i="2" l="1"/>
  <c r="J168" i="2"/>
  <c r="AT168" i="2" s="1"/>
  <c r="I168" i="2"/>
  <c r="AP172" i="2"/>
  <c r="AG195" i="2"/>
  <c r="AI195" i="2" s="1"/>
  <c r="Z111" i="2"/>
  <c r="V169" i="2"/>
  <c r="G169" i="2" s="1"/>
  <c r="U169" i="2"/>
  <c r="F169" i="2" s="1"/>
  <c r="M170" i="2"/>
  <c r="N170" i="2"/>
  <c r="AK168" i="2" l="1"/>
  <c r="H169" i="2"/>
  <c r="AR172" i="2"/>
  <c r="AQ172" i="2"/>
  <c r="AN173" i="2"/>
  <c r="AO173" i="2" s="1"/>
  <c r="AA111" i="2"/>
  <c r="AB111" i="2"/>
  <c r="AJ195" i="2"/>
  <c r="AG196" i="2"/>
  <c r="AI196" i="2" s="1"/>
  <c r="AJ196" i="2" s="1"/>
  <c r="AC110" i="2"/>
  <c r="AD110" i="2" s="1"/>
  <c r="W169" i="2"/>
  <c r="S170" i="2"/>
  <c r="T170" i="2"/>
  <c r="E170" i="2" s="1"/>
  <c r="O170" i="2"/>
  <c r="L171" i="2"/>
  <c r="R170" i="2" l="1"/>
  <c r="J169" i="2"/>
  <c r="AT169" i="2" s="1"/>
  <c r="I169" i="2"/>
  <c r="AP173" i="2"/>
  <c r="AQ173" i="2" s="1"/>
  <c r="AG197" i="2"/>
  <c r="AI197" i="2" s="1"/>
  <c r="AJ197" i="2" s="1"/>
  <c r="Z112" i="2"/>
  <c r="V170" i="2"/>
  <c r="G170" i="2" s="1"/>
  <c r="U170" i="2"/>
  <c r="F170" i="2" s="1"/>
  <c r="M171" i="2"/>
  <c r="N171" i="2"/>
  <c r="AK169" i="2" l="1"/>
  <c r="H170" i="2"/>
  <c r="AR173" i="2"/>
  <c r="AN174" i="2"/>
  <c r="AO174" i="2" s="1"/>
  <c r="AA112" i="2"/>
  <c r="AB112" i="2"/>
  <c r="AG198" i="2"/>
  <c r="AI198" i="2" s="1"/>
  <c r="AJ198" i="2" s="1"/>
  <c r="AC111" i="2"/>
  <c r="AD111" i="2" s="1"/>
  <c r="S171" i="2"/>
  <c r="W170" i="2"/>
  <c r="T171" i="2"/>
  <c r="E171" i="2" s="1"/>
  <c r="O171" i="2"/>
  <c r="L172" i="2"/>
  <c r="I170" i="2" l="1"/>
  <c r="J170" i="2"/>
  <c r="AT170" i="2" s="1"/>
  <c r="R171" i="2"/>
  <c r="AP174" i="2"/>
  <c r="AQ174" i="2" s="1"/>
  <c r="AG199" i="2"/>
  <c r="AI199" i="2" s="1"/>
  <c r="AJ199" i="2" s="1"/>
  <c r="Z113" i="2"/>
  <c r="V171" i="2"/>
  <c r="G171" i="2" s="1"/>
  <c r="U171" i="2"/>
  <c r="F171" i="2" s="1"/>
  <c r="M172" i="2"/>
  <c r="N172" i="2"/>
  <c r="AK170" i="2" l="1"/>
  <c r="H171" i="2"/>
  <c r="AR174" i="2"/>
  <c r="AN175" i="2"/>
  <c r="AO175" i="2" s="1"/>
  <c r="AA113" i="2"/>
  <c r="AB113" i="2"/>
  <c r="AG200" i="2"/>
  <c r="AI200" i="2" s="1"/>
  <c r="AJ200" i="2" s="1"/>
  <c r="AC112" i="2"/>
  <c r="AD112" i="2" s="1"/>
  <c r="W171" i="2"/>
  <c r="S172" i="2"/>
  <c r="T172" i="2"/>
  <c r="E172" i="2" s="1"/>
  <c r="O172" i="2"/>
  <c r="L173" i="2"/>
  <c r="R172" i="2" l="1"/>
  <c r="I171" i="2"/>
  <c r="J171" i="2"/>
  <c r="AT171" i="2" s="1"/>
  <c r="AP175" i="2"/>
  <c r="AQ175" i="2" s="1"/>
  <c r="AG201" i="2"/>
  <c r="AI201" i="2" s="1"/>
  <c r="AJ201" i="2" s="1"/>
  <c r="Z114" i="2"/>
  <c r="U172" i="2"/>
  <c r="F172" i="2" s="1"/>
  <c r="V172" i="2"/>
  <c r="G172" i="2" s="1"/>
  <c r="M173" i="2"/>
  <c r="N173" i="2"/>
  <c r="AK171" i="2" l="1"/>
  <c r="H172" i="2"/>
  <c r="AR175" i="2"/>
  <c r="AN176" i="2"/>
  <c r="AO176" i="2" s="1"/>
  <c r="AA114" i="2"/>
  <c r="AB114" i="2"/>
  <c r="AG202" i="2"/>
  <c r="AI202" i="2" s="1"/>
  <c r="AJ202" i="2" s="1"/>
  <c r="AC113" i="2"/>
  <c r="AD113" i="2" s="1"/>
  <c r="S173" i="2"/>
  <c r="W172" i="2"/>
  <c r="T173" i="2"/>
  <c r="E173" i="2" s="1"/>
  <c r="O173" i="2"/>
  <c r="L174" i="2"/>
  <c r="I172" i="2" l="1"/>
  <c r="J172" i="2"/>
  <c r="AT172" i="2" s="1"/>
  <c r="R173" i="2"/>
  <c r="AP176" i="2"/>
  <c r="AQ176" i="2" s="1"/>
  <c r="AG203" i="2"/>
  <c r="AI203" i="2" s="1"/>
  <c r="AJ203" i="2" s="1"/>
  <c r="V173" i="2"/>
  <c r="G173" i="2" s="1"/>
  <c r="U173" i="2"/>
  <c r="F173" i="2" s="1"/>
  <c r="M174" i="2"/>
  <c r="N174" i="2"/>
  <c r="AK172" i="2" l="1"/>
  <c r="H173" i="2"/>
  <c r="AR176" i="2"/>
  <c r="AN177" i="2"/>
  <c r="AO177" i="2" s="1"/>
  <c r="AG204" i="2"/>
  <c r="AI204" i="2" s="1"/>
  <c r="AJ204" i="2" s="1"/>
  <c r="Z115" i="2"/>
  <c r="AC114" i="2"/>
  <c r="AD114" i="2" s="1"/>
  <c r="S174" i="2"/>
  <c r="W173" i="2"/>
  <c r="T174" i="2"/>
  <c r="E174" i="2" s="1"/>
  <c r="O174" i="2"/>
  <c r="L175" i="2"/>
  <c r="I173" i="2" l="1"/>
  <c r="J173" i="2"/>
  <c r="AT173" i="2" s="1"/>
  <c r="R174" i="2"/>
  <c r="AP177" i="2"/>
  <c r="AQ177" i="2" s="1"/>
  <c r="AA115" i="2"/>
  <c r="Z116" i="2" s="1"/>
  <c r="AB115" i="2"/>
  <c r="AG205" i="2"/>
  <c r="AI205" i="2" s="1"/>
  <c r="AJ205" i="2" s="1"/>
  <c r="V174" i="2"/>
  <c r="G174" i="2" s="1"/>
  <c r="U174" i="2"/>
  <c r="F174" i="2" s="1"/>
  <c r="M175" i="2"/>
  <c r="N175" i="2"/>
  <c r="H174" i="2" l="1"/>
  <c r="AK173" i="2"/>
  <c r="AR177" i="2"/>
  <c r="AC115" i="2"/>
  <c r="AD115" i="2" s="1"/>
  <c r="AN178" i="2"/>
  <c r="AO178" i="2" s="1"/>
  <c r="AA116" i="2"/>
  <c r="Z117" i="2" s="1"/>
  <c r="AB116" i="2"/>
  <c r="AG206" i="2"/>
  <c r="AI206" i="2" s="1"/>
  <c r="AJ206" i="2" s="1"/>
  <c r="S175" i="2"/>
  <c r="W174" i="2"/>
  <c r="T175" i="2"/>
  <c r="E175" i="2" s="1"/>
  <c r="O175" i="2"/>
  <c r="L176" i="2"/>
  <c r="I174" i="2" l="1"/>
  <c r="J174" i="2"/>
  <c r="AT174" i="2" s="1"/>
  <c r="R175" i="2"/>
  <c r="AP178" i="2"/>
  <c r="AQ178" i="2" s="1"/>
  <c r="AA117" i="2"/>
  <c r="AB117" i="2"/>
  <c r="AG207" i="2"/>
  <c r="AI207" i="2" s="1"/>
  <c r="AJ207" i="2" s="1"/>
  <c r="AC116" i="2"/>
  <c r="AD116" i="2" s="1"/>
  <c r="V175" i="2"/>
  <c r="G175" i="2" s="1"/>
  <c r="U175" i="2"/>
  <c r="F175" i="2" s="1"/>
  <c r="M176" i="2"/>
  <c r="N176" i="2"/>
  <c r="AK174" i="2" l="1"/>
  <c r="H175" i="2"/>
  <c r="AR178" i="2"/>
  <c r="AN179" i="2"/>
  <c r="AO179" i="2" s="1"/>
  <c r="AG208" i="2"/>
  <c r="AI208" i="2" s="1"/>
  <c r="AJ208" i="2" s="1"/>
  <c r="Z118" i="2"/>
  <c r="W175" i="2"/>
  <c r="S176" i="2"/>
  <c r="T176" i="2"/>
  <c r="E176" i="2" s="1"/>
  <c r="O176" i="2"/>
  <c r="L177" i="2"/>
  <c r="R176" i="2" l="1"/>
  <c r="I175" i="2"/>
  <c r="J175" i="2"/>
  <c r="AT175" i="2" s="1"/>
  <c r="AP179" i="2"/>
  <c r="AA118" i="2"/>
  <c r="AB118" i="2"/>
  <c r="AG209" i="2"/>
  <c r="AI209" i="2" s="1"/>
  <c r="AJ209" i="2" s="1"/>
  <c r="AC117" i="2"/>
  <c r="AD117" i="2" s="1"/>
  <c r="U176" i="2"/>
  <c r="F176" i="2" s="1"/>
  <c r="V176" i="2"/>
  <c r="G176" i="2" s="1"/>
  <c r="M177" i="2"/>
  <c r="N177" i="2"/>
  <c r="AK175" i="2" l="1"/>
  <c r="H176" i="2"/>
  <c r="AR179" i="2"/>
  <c r="AQ179" i="2"/>
  <c r="AN180" i="2"/>
  <c r="AO180" i="2" s="1"/>
  <c r="AG210" i="2"/>
  <c r="AI210" i="2" s="1"/>
  <c r="AJ210" i="2" s="1"/>
  <c r="Z119" i="2"/>
  <c r="S177" i="2"/>
  <c r="W176" i="2"/>
  <c r="T177" i="2"/>
  <c r="E177" i="2" s="1"/>
  <c r="O177" i="2"/>
  <c r="L178" i="2"/>
  <c r="I176" i="2" l="1"/>
  <c r="J176" i="2"/>
  <c r="AT176" i="2" s="1"/>
  <c r="R177" i="2"/>
  <c r="AP180" i="2"/>
  <c r="AA119" i="2"/>
  <c r="AB119" i="2"/>
  <c r="AG211" i="2"/>
  <c r="AI211" i="2" s="1"/>
  <c r="AJ211" i="2" s="1"/>
  <c r="AC118" i="2"/>
  <c r="AD118" i="2" s="1"/>
  <c r="V177" i="2"/>
  <c r="G177" i="2" s="1"/>
  <c r="U177" i="2"/>
  <c r="F177" i="2" s="1"/>
  <c r="M178" i="2"/>
  <c r="N178" i="2"/>
  <c r="AK176" i="2" l="1"/>
  <c r="H177" i="2"/>
  <c r="AR180" i="2"/>
  <c r="AQ180" i="2"/>
  <c r="AN181" i="2"/>
  <c r="AO181" i="2" s="1"/>
  <c r="AG212" i="2"/>
  <c r="AI212" i="2" s="1"/>
  <c r="AJ212" i="2" s="1"/>
  <c r="Z120" i="2"/>
  <c r="W177" i="2"/>
  <c r="S178" i="2"/>
  <c r="T178" i="2"/>
  <c r="E178" i="2" s="1"/>
  <c r="O178" i="2"/>
  <c r="L179" i="2"/>
  <c r="R178" i="2" l="1"/>
  <c r="I177" i="2"/>
  <c r="J177" i="2"/>
  <c r="AT177" i="2" s="1"/>
  <c r="AP181" i="2"/>
  <c r="AQ181" i="2" s="1"/>
  <c r="AA120" i="2"/>
  <c r="AB120" i="2"/>
  <c r="AG213" i="2"/>
  <c r="AI213" i="2" s="1"/>
  <c r="AJ213" i="2" s="1"/>
  <c r="AC119" i="2"/>
  <c r="AD119" i="2" s="1"/>
  <c r="V178" i="2"/>
  <c r="G178" i="2" s="1"/>
  <c r="U178" i="2"/>
  <c r="F178" i="2" s="1"/>
  <c r="N179" i="2"/>
  <c r="M179" i="2"/>
  <c r="AK177" i="2" l="1"/>
  <c r="H178" i="2"/>
  <c r="AR181" i="2"/>
  <c r="AN182" i="2"/>
  <c r="AO182" i="2" s="1"/>
  <c r="AG214" i="2"/>
  <c r="AI214" i="2" s="1"/>
  <c r="AJ214" i="2" s="1"/>
  <c r="Z121" i="2"/>
  <c r="S179" i="2"/>
  <c r="W178" i="2"/>
  <c r="T179" i="2"/>
  <c r="E179" i="2" s="1"/>
  <c r="O179" i="2"/>
  <c r="L180" i="2"/>
  <c r="I178" i="2" l="1"/>
  <c r="J178" i="2"/>
  <c r="AT178" i="2" s="1"/>
  <c r="R179" i="2"/>
  <c r="AP182" i="2"/>
  <c r="AQ182" i="2" s="1"/>
  <c r="AA121" i="2"/>
  <c r="AB121" i="2"/>
  <c r="AG215" i="2"/>
  <c r="AI215" i="2" s="1"/>
  <c r="AJ215" i="2" s="1"/>
  <c r="AC120" i="2"/>
  <c r="AD120" i="2" s="1"/>
  <c r="U179" i="2"/>
  <c r="F179" i="2" s="1"/>
  <c r="V179" i="2"/>
  <c r="G179" i="2" s="1"/>
  <c r="M180" i="2"/>
  <c r="N180" i="2"/>
  <c r="AK178" i="2" l="1"/>
  <c r="H179" i="2"/>
  <c r="AR182" i="2"/>
  <c r="AN183" i="2"/>
  <c r="AO183" i="2" s="1"/>
  <c r="AG216" i="2"/>
  <c r="AI216" i="2" s="1"/>
  <c r="AJ216" i="2" s="1"/>
  <c r="S180" i="2"/>
  <c r="W179" i="2"/>
  <c r="T180" i="2"/>
  <c r="E180" i="2" s="1"/>
  <c r="O180" i="2"/>
  <c r="L181" i="2"/>
  <c r="R180" i="2" l="1"/>
  <c r="I179" i="2"/>
  <c r="J179" i="2"/>
  <c r="AT179" i="2" s="1"/>
  <c r="AP183" i="2"/>
  <c r="AQ183" i="2" s="1"/>
  <c r="AG217" i="2"/>
  <c r="AI217" i="2" s="1"/>
  <c r="AJ217" i="2" s="1"/>
  <c r="Z122" i="2"/>
  <c r="AC121" i="2"/>
  <c r="AD121" i="2" s="1"/>
  <c r="V180" i="2"/>
  <c r="G180" i="2" s="1"/>
  <c r="U180" i="2"/>
  <c r="F180" i="2" s="1"/>
  <c r="M181" i="2"/>
  <c r="N181" i="2"/>
  <c r="AK179" i="2" l="1"/>
  <c r="H180" i="2"/>
  <c r="AR183" i="2"/>
  <c r="AN184" i="2"/>
  <c r="AO184" i="2" s="1"/>
  <c r="AA122" i="2"/>
  <c r="Z123" i="2" s="1"/>
  <c r="AB122" i="2"/>
  <c r="AG218" i="2"/>
  <c r="AI218" i="2" s="1"/>
  <c r="AJ218" i="2" s="1"/>
  <c r="W180" i="2"/>
  <c r="S181" i="2"/>
  <c r="T181" i="2"/>
  <c r="E181" i="2" s="1"/>
  <c r="O181" i="2"/>
  <c r="L182" i="2"/>
  <c r="R181" i="2" l="1"/>
  <c r="J180" i="2"/>
  <c r="AT180" i="2" s="1"/>
  <c r="I180" i="2"/>
  <c r="AP184" i="2"/>
  <c r="AA123" i="2"/>
  <c r="AB123" i="2"/>
  <c r="AG219" i="2"/>
  <c r="AI219" i="2" s="1"/>
  <c r="AJ219" i="2" s="1"/>
  <c r="AC122" i="2"/>
  <c r="AD122" i="2" s="1"/>
  <c r="U181" i="2"/>
  <c r="F181" i="2" s="1"/>
  <c r="V181" i="2"/>
  <c r="G181" i="2" s="1"/>
  <c r="M182" i="2"/>
  <c r="N182" i="2"/>
  <c r="AK180" i="2" l="1"/>
  <c r="H181" i="2"/>
  <c r="AR184" i="2"/>
  <c r="AQ184" i="2"/>
  <c r="AN185" i="2"/>
  <c r="AO185" i="2" s="1"/>
  <c r="AG220" i="2"/>
  <c r="AI220" i="2" s="1"/>
  <c r="AJ220" i="2" s="1"/>
  <c r="Z124" i="2"/>
  <c r="S182" i="2"/>
  <c r="W181" i="2"/>
  <c r="T182" i="2"/>
  <c r="E182" i="2" s="1"/>
  <c r="O182" i="2"/>
  <c r="L183" i="2"/>
  <c r="I181" i="2" l="1"/>
  <c r="J181" i="2"/>
  <c r="AT181" i="2" s="1"/>
  <c r="R182" i="2"/>
  <c r="AP185" i="2"/>
  <c r="AA124" i="2"/>
  <c r="AB124" i="2"/>
  <c r="AG221" i="2"/>
  <c r="AI221" i="2" s="1"/>
  <c r="AJ221" i="2" s="1"/>
  <c r="AC123" i="2"/>
  <c r="AD123" i="2" s="1"/>
  <c r="V182" i="2"/>
  <c r="G182" i="2" s="1"/>
  <c r="U182" i="2"/>
  <c r="F182" i="2" s="1"/>
  <c r="M183" i="2"/>
  <c r="N183" i="2"/>
  <c r="AK181" i="2" l="1"/>
  <c r="H182" i="2"/>
  <c r="AR185" i="2"/>
  <c r="AQ185" i="2"/>
  <c r="AN186" i="2"/>
  <c r="AO186" i="2" s="1"/>
  <c r="AG222" i="2"/>
  <c r="AI222" i="2" s="1"/>
  <c r="AJ222" i="2" s="1"/>
  <c r="Z125" i="2"/>
  <c r="S183" i="2"/>
  <c r="W182" i="2"/>
  <c r="T183" i="2"/>
  <c r="E183" i="2" s="1"/>
  <c r="O183" i="2"/>
  <c r="L184" i="2"/>
  <c r="I182" i="2" l="1"/>
  <c r="J182" i="2"/>
  <c r="AT182" i="2" s="1"/>
  <c r="R183" i="2"/>
  <c r="AP186" i="2"/>
  <c r="AA125" i="2"/>
  <c r="AB125" i="2"/>
  <c r="AG223" i="2"/>
  <c r="AI223" i="2" s="1"/>
  <c r="AJ223" i="2" s="1"/>
  <c r="AC124" i="2"/>
  <c r="AD124" i="2" s="1"/>
  <c r="V183" i="2"/>
  <c r="G183" i="2" s="1"/>
  <c r="U183" i="2"/>
  <c r="F183" i="2" s="1"/>
  <c r="M184" i="2"/>
  <c r="N184" i="2"/>
  <c r="AK182" i="2" l="1"/>
  <c r="H183" i="2"/>
  <c r="AR186" i="2"/>
  <c r="AQ186" i="2"/>
  <c r="AN187" i="2"/>
  <c r="AO187" i="2" s="1"/>
  <c r="AG224" i="2"/>
  <c r="AI224" i="2" s="1"/>
  <c r="AJ224" i="2" s="1"/>
  <c r="Z126" i="2"/>
  <c r="S184" i="2"/>
  <c r="W183" i="2"/>
  <c r="T184" i="2"/>
  <c r="E184" i="2" s="1"/>
  <c r="O184" i="2"/>
  <c r="L185" i="2"/>
  <c r="I183" i="2" l="1"/>
  <c r="J183" i="2"/>
  <c r="AT183" i="2" s="1"/>
  <c r="R184" i="2"/>
  <c r="AP187" i="2"/>
  <c r="AA126" i="2"/>
  <c r="AB126" i="2"/>
  <c r="AG225" i="2"/>
  <c r="AI225" i="2" s="1"/>
  <c r="AC125" i="2"/>
  <c r="AD125" i="2" s="1"/>
  <c r="U184" i="2"/>
  <c r="F184" i="2" s="1"/>
  <c r="V184" i="2"/>
  <c r="G184" i="2" s="1"/>
  <c r="M185" i="2"/>
  <c r="N185" i="2"/>
  <c r="AK183" i="2" l="1"/>
  <c r="H184" i="2"/>
  <c r="AR187" i="2"/>
  <c r="AQ187" i="2"/>
  <c r="AN188" i="2"/>
  <c r="AO188" i="2" s="1"/>
  <c r="AJ225" i="2"/>
  <c r="AG226" i="2"/>
  <c r="AI226" i="2" s="1"/>
  <c r="AJ226" i="2" s="1"/>
  <c r="Z127" i="2"/>
  <c r="S185" i="2"/>
  <c r="W184" i="2"/>
  <c r="T185" i="2"/>
  <c r="E185" i="2" s="1"/>
  <c r="O185" i="2"/>
  <c r="L186" i="2"/>
  <c r="I184" i="2" l="1"/>
  <c r="J184" i="2"/>
  <c r="AT184" i="2" s="1"/>
  <c r="R185" i="2"/>
  <c r="AP188" i="2"/>
  <c r="AA127" i="2"/>
  <c r="AB127" i="2"/>
  <c r="AG227" i="2"/>
  <c r="AI227" i="2" s="1"/>
  <c r="AJ227" i="2" s="1"/>
  <c r="AC126" i="2"/>
  <c r="AD126" i="2" s="1"/>
  <c r="U185" i="2"/>
  <c r="F185" i="2" s="1"/>
  <c r="V185" i="2"/>
  <c r="G185" i="2" s="1"/>
  <c r="M186" i="2"/>
  <c r="N186" i="2"/>
  <c r="AK184" i="2" l="1"/>
  <c r="H185" i="2"/>
  <c r="AR188" i="2"/>
  <c r="AQ188" i="2"/>
  <c r="AN189" i="2"/>
  <c r="AO189" i="2" s="1"/>
  <c r="AG228" i="2"/>
  <c r="AI228" i="2" s="1"/>
  <c r="AJ228" i="2" s="1"/>
  <c r="Z128" i="2"/>
  <c r="S186" i="2"/>
  <c r="W185" i="2"/>
  <c r="T186" i="2"/>
  <c r="E186" i="2" s="1"/>
  <c r="O186" i="2"/>
  <c r="L187" i="2"/>
  <c r="I185" i="2" l="1"/>
  <c r="J185" i="2"/>
  <c r="AT185" i="2" s="1"/>
  <c r="R186" i="2"/>
  <c r="AP189" i="2"/>
  <c r="AA128" i="2"/>
  <c r="AB128" i="2"/>
  <c r="AG229" i="2"/>
  <c r="AI229" i="2" s="1"/>
  <c r="AJ229" i="2" s="1"/>
  <c r="AC127" i="2"/>
  <c r="AD127" i="2" s="1"/>
  <c r="V186" i="2"/>
  <c r="G186" i="2" s="1"/>
  <c r="U186" i="2"/>
  <c r="F186" i="2" s="1"/>
  <c r="N187" i="2"/>
  <c r="M187" i="2"/>
  <c r="AK185" i="2" l="1"/>
  <c r="H186" i="2"/>
  <c r="AR189" i="2"/>
  <c r="AQ189" i="2"/>
  <c r="AN190" i="2"/>
  <c r="AO190" i="2" s="1"/>
  <c r="AG230" i="2"/>
  <c r="AI230" i="2" s="1"/>
  <c r="AJ230" i="2" s="1"/>
  <c r="Z129" i="2"/>
  <c r="S187" i="2"/>
  <c r="W186" i="2"/>
  <c r="T187" i="2"/>
  <c r="E187" i="2" s="1"/>
  <c r="O187" i="2"/>
  <c r="L188" i="2"/>
  <c r="I186" i="2" l="1"/>
  <c r="J186" i="2"/>
  <c r="AT186" i="2" s="1"/>
  <c r="R187" i="2"/>
  <c r="AP190" i="2"/>
  <c r="AA129" i="2"/>
  <c r="AB129" i="2"/>
  <c r="AG231" i="2"/>
  <c r="AI231" i="2" s="1"/>
  <c r="AJ231" i="2" s="1"/>
  <c r="AC128" i="2"/>
  <c r="AD128" i="2" s="1"/>
  <c r="V187" i="2"/>
  <c r="G187" i="2" s="1"/>
  <c r="U187" i="2"/>
  <c r="F187" i="2" s="1"/>
  <c r="M188" i="2"/>
  <c r="N188" i="2"/>
  <c r="AK186" i="2" l="1"/>
  <c r="H187" i="2"/>
  <c r="AR190" i="2"/>
  <c r="AQ190" i="2"/>
  <c r="AN191" i="2"/>
  <c r="AO191" i="2" s="1"/>
  <c r="AG232" i="2"/>
  <c r="AI232" i="2" s="1"/>
  <c r="AJ232" i="2" s="1"/>
  <c r="Z130" i="2"/>
  <c r="W187" i="2"/>
  <c r="S188" i="2"/>
  <c r="T188" i="2"/>
  <c r="E188" i="2" s="1"/>
  <c r="O188" i="2"/>
  <c r="L189" i="2"/>
  <c r="R188" i="2" l="1"/>
  <c r="I187" i="2"/>
  <c r="J187" i="2"/>
  <c r="AT187" i="2" s="1"/>
  <c r="AP191" i="2"/>
  <c r="AA130" i="2"/>
  <c r="AB130" i="2"/>
  <c r="AG233" i="2"/>
  <c r="AI233" i="2" s="1"/>
  <c r="AJ233" i="2" s="1"/>
  <c r="AC129" i="2"/>
  <c r="AD129" i="2" s="1"/>
  <c r="U188" i="2"/>
  <c r="F188" i="2" s="1"/>
  <c r="V188" i="2"/>
  <c r="G188" i="2" s="1"/>
  <c r="M189" i="2"/>
  <c r="N189" i="2"/>
  <c r="AK187" i="2" l="1"/>
  <c r="H188" i="2"/>
  <c r="AR191" i="2"/>
  <c r="AQ191" i="2"/>
  <c r="AN192" i="2"/>
  <c r="AO192" i="2" s="1"/>
  <c r="AG234" i="2"/>
  <c r="AI234" i="2" s="1"/>
  <c r="AJ234" i="2" s="1"/>
  <c r="Z131" i="2"/>
  <c r="S189" i="2"/>
  <c r="W188" i="2"/>
  <c r="T189" i="2"/>
  <c r="E189" i="2" s="1"/>
  <c r="O189" i="2"/>
  <c r="L190" i="2"/>
  <c r="I188" i="2" l="1"/>
  <c r="J188" i="2"/>
  <c r="AT188" i="2" s="1"/>
  <c r="R189" i="2"/>
  <c r="AP192" i="2"/>
  <c r="AA131" i="2"/>
  <c r="AB131" i="2"/>
  <c r="AG235" i="2"/>
  <c r="AI235" i="2" s="1"/>
  <c r="AJ235" i="2" s="1"/>
  <c r="AC130" i="2"/>
  <c r="AD130" i="2" s="1"/>
  <c r="V189" i="2"/>
  <c r="G189" i="2" s="1"/>
  <c r="U189" i="2"/>
  <c r="F189" i="2" s="1"/>
  <c r="M190" i="2"/>
  <c r="N190" i="2"/>
  <c r="AK188" i="2" l="1"/>
  <c r="H189" i="2"/>
  <c r="AR192" i="2"/>
  <c r="AQ192" i="2"/>
  <c r="AN193" i="2"/>
  <c r="AO193" i="2" s="1"/>
  <c r="AG236" i="2"/>
  <c r="AI236" i="2" s="1"/>
  <c r="AJ236" i="2" s="1"/>
  <c r="Z132" i="2"/>
  <c r="S190" i="2"/>
  <c r="W189" i="2"/>
  <c r="T190" i="2"/>
  <c r="E190" i="2" s="1"/>
  <c r="O190" i="2"/>
  <c r="L191" i="2"/>
  <c r="J189" i="2" l="1"/>
  <c r="AT189" i="2" s="1"/>
  <c r="I189" i="2"/>
  <c r="R190" i="2"/>
  <c r="AP193" i="2"/>
  <c r="AA132" i="2"/>
  <c r="AB132" i="2"/>
  <c r="AG237" i="2"/>
  <c r="AI237" i="2" s="1"/>
  <c r="AJ237" i="2" s="1"/>
  <c r="AC131" i="2"/>
  <c r="AD131" i="2" s="1"/>
  <c r="V190" i="2"/>
  <c r="G190" i="2" s="1"/>
  <c r="U190" i="2"/>
  <c r="F190" i="2" s="1"/>
  <c r="M191" i="2"/>
  <c r="N191" i="2"/>
  <c r="AK189" i="2" l="1"/>
  <c r="H190" i="2"/>
  <c r="AR193" i="2"/>
  <c r="AQ193" i="2"/>
  <c r="AN194" i="2"/>
  <c r="AO194" i="2" s="1"/>
  <c r="AG238" i="2"/>
  <c r="AI238" i="2" s="1"/>
  <c r="AJ238" i="2" s="1"/>
  <c r="Z133" i="2"/>
  <c r="S191" i="2"/>
  <c r="W190" i="2"/>
  <c r="T191" i="2"/>
  <c r="E191" i="2" s="1"/>
  <c r="O191" i="2"/>
  <c r="L192" i="2"/>
  <c r="I190" i="2" l="1"/>
  <c r="J190" i="2"/>
  <c r="AT190" i="2" s="1"/>
  <c r="R191" i="2"/>
  <c r="AP194" i="2"/>
  <c r="AA133" i="2"/>
  <c r="AB133" i="2"/>
  <c r="AG239" i="2"/>
  <c r="AI239" i="2" s="1"/>
  <c r="AJ239" i="2" s="1"/>
  <c r="AC132" i="2"/>
  <c r="AD132" i="2" s="1"/>
  <c r="U191" i="2"/>
  <c r="F191" i="2" s="1"/>
  <c r="V191" i="2"/>
  <c r="G191" i="2" s="1"/>
  <c r="M192" i="2"/>
  <c r="N192" i="2"/>
  <c r="AK190" i="2" l="1"/>
  <c r="H191" i="2"/>
  <c r="AR194" i="2"/>
  <c r="AQ194" i="2"/>
  <c r="AN195" i="2"/>
  <c r="AO195" i="2" s="1"/>
  <c r="AG240" i="2"/>
  <c r="AI240" i="2" s="1"/>
  <c r="AJ240" i="2" s="1"/>
  <c r="Z134" i="2"/>
  <c r="S192" i="2"/>
  <c r="W191" i="2"/>
  <c r="T192" i="2"/>
  <c r="E192" i="2" s="1"/>
  <c r="O192" i="2"/>
  <c r="L193" i="2"/>
  <c r="I191" i="2" l="1"/>
  <c r="J191" i="2"/>
  <c r="AT191" i="2" s="1"/>
  <c r="R192" i="2"/>
  <c r="AP195" i="2"/>
  <c r="AA134" i="2"/>
  <c r="AB134" i="2"/>
  <c r="AG241" i="2"/>
  <c r="AI241" i="2" s="1"/>
  <c r="AJ241" i="2" s="1"/>
  <c r="AC133" i="2"/>
  <c r="AD133" i="2" s="1"/>
  <c r="U192" i="2"/>
  <c r="F192" i="2" s="1"/>
  <c r="V192" i="2"/>
  <c r="G192" i="2" s="1"/>
  <c r="M193" i="2"/>
  <c r="N193" i="2"/>
  <c r="AK191" i="2" l="1"/>
  <c r="H192" i="2"/>
  <c r="AR195" i="2"/>
  <c r="AQ195" i="2"/>
  <c r="AN196" i="2"/>
  <c r="AO196" i="2" s="1"/>
  <c r="AG242" i="2"/>
  <c r="AI242" i="2" s="1"/>
  <c r="AJ242" i="2" s="1"/>
  <c r="Z135" i="2"/>
  <c r="S193" i="2"/>
  <c r="W192" i="2"/>
  <c r="T193" i="2"/>
  <c r="E193" i="2" s="1"/>
  <c r="O193" i="2"/>
  <c r="L194" i="2"/>
  <c r="I192" i="2" l="1"/>
  <c r="J192" i="2"/>
  <c r="AT192" i="2" s="1"/>
  <c r="R193" i="2"/>
  <c r="AP196" i="2"/>
  <c r="AA135" i="2"/>
  <c r="AB135" i="2"/>
  <c r="AG243" i="2"/>
  <c r="AI243" i="2" s="1"/>
  <c r="AJ243" i="2" s="1"/>
  <c r="AC134" i="2"/>
  <c r="AD134" i="2" s="1"/>
  <c r="U193" i="2"/>
  <c r="F193" i="2" s="1"/>
  <c r="V193" i="2"/>
  <c r="G193" i="2" s="1"/>
  <c r="M194" i="2"/>
  <c r="N194" i="2"/>
  <c r="AK192" i="2" l="1"/>
  <c r="H193" i="2"/>
  <c r="AR196" i="2"/>
  <c r="AQ196" i="2"/>
  <c r="AN197" i="2"/>
  <c r="AO197" i="2" s="1"/>
  <c r="AG244" i="2"/>
  <c r="AI244" i="2" s="1"/>
  <c r="AJ244" i="2" s="1"/>
  <c r="Z136" i="2"/>
  <c r="S194" i="2"/>
  <c r="W193" i="2"/>
  <c r="T194" i="2"/>
  <c r="E194" i="2" s="1"/>
  <c r="O194" i="2"/>
  <c r="L195" i="2"/>
  <c r="I193" i="2" l="1"/>
  <c r="J193" i="2"/>
  <c r="AT193" i="2" s="1"/>
  <c r="R194" i="2"/>
  <c r="AP197" i="2"/>
  <c r="AA136" i="2"/>
  <c r="AB136" i="2"/>
  <c r="AG245" i="2"/>
  <c r="AI245" i="2" s="1"/>
  <c r="AJ245" i="2" s="1"/>
  <c r="AC135" i="2"/>
  <c r="AD135" i="2" s="1"/>
  <c r="U194" i="2"/>
  <c r="F194" i="2" s="1"/>
  <c r="V194" i="2"/>
  <c r="G194" i="2" s="1"/>
  <c r="M195" i="2"/>
  <c r="N195" i="2"/>
  <c r="AK193" i="2" l="1"/>
  <c r="H194" i="2"/>
  <c r="AR197" i="2"/>
  <c r="AQ197" i="2"/>
  <c r="AN198" i="2"/>
  <c r="AO198" i="2" s="1"/>
  <c r="AG246" i="2"/>
  <c r="AI246" i="2" s="1"/>
  <c r="AJ246" i="2" s="1"/>
  <c r="Z137" i="2"/>
  <c r="S195" i="2"/>
  <c r="W194" i="2"/>
  <c r="T195" i="2"/>
  <c r="E195" i="2" s="1"/>
  <c r="O195" i="2"/>
  <c r="L196" i="2"/>
  <c r="I194" i="2" l="1"/>
  <c r="J194" i="2"/>
  <c r="AT194" i="2" s="1"/>
  <c r="R195" i="2"/>
  <c r="AP198" i="2"/>
  <c r="AA137" i="2"/>
  <c r="AB137" i="2"/>
  <c r="AG247" i="2"/>
  <c r="AI247" i="2" s="1"/>
  <c r="AJ247" i="2" s="1"/>
  <c r="AC136" i="2"/>
  <c r="AD136" i="2" s="1"/>
  <c r="V195" i="2"/>
  <c r="G195" i="2" s="1"/>
  <c r="U195" i="2"/>
  <c r="F195" i="2" s="1"/>
  <c r="M196" i="2"/>
  <c r="N196" i="2"/>
  <c r="AK194" i="2" l="1"/>
  <c r="H195" i="2"/>
  <c r="AR198" i="2"/>
  <c r="AQ198" i="2"/>
  <c r="AN199" i="2"/>
  <c r="AO199" i="2" s="1"/>
  <c r="AG248" i="2"/>
  <c r="AI248" i="2" s="1"/>
  <c r="AJ248" i="2" s="1"/>
  <c r="Z138" i="2"/>
  <c r="W195" i="2"/>
  <c r="S196" i="2"/>
  <c r="T196" i="2"/>
  <c r="E196" i="2" s="1"/>
  <c r="O196" i="2"/>
  <c r="L197" i="2"/>
  <c r="R196" i="2" l="1"/>
  <c r="J195" i="2"/>
  <c r="AT195" i="2" s="1"/>
  <c r="I195" i="2"/>
  <c r="AP199" i="2"/>
  <c r="AA138" i="2"/>
  <c r="AB138" i="2"/>
  <c r="AG249" i="2"/>
  <c r="AI249" i="2" s="1"/>
  <c r="AJ249" i="2" s="1"/>
  <c r="AC137" i="2"/>
  <c r="AD137" i="2" s="1"/>
  <c r="U196" i="2"/>
  <c r="F196" i="2" s="1"/>
  <c r="V196" i="2"/>
  <c r="G196" i="2" s="1"/>
  <c r="M197" i="2"/>
  <c r="N197" i="2"/>
  <c r="AK195" i="2" l="1"/>
  <c r="H196" i="2"/>
  <c r="AR199" i="2"/>
  <c r="AQ199" i="2"/>
  <c r="AN200" i="2"/>
  <c r="AO200" i="2" s="1"/>
  <c r="AG250" i="2"/>
  <c r="AI250" i="2" s="1"/>
  <c r="AJ250" i="2" s="1"/>
  <c r="Z139" i="2"/>
  <c r="S197" i="2"/>
  <c r="W196" i="2"/>
  <c r="T197" i="2"/>
  <c r="E197" i="2" s="1"/>
  <c r="O197" i="2"/>
  <c r="L198" i="2"/>
  <c r="I196" i="2" l="1"/>
  <c r="J196" i="2"/>
  <c r="AT196" i="2" s="1"/>
  <c r="R197" i="2"/>
  <c r="AP200" i="2"/>
  <c r="AA139" i="2"/>
  <c r="AB139" i="2"/>
  <c r="AG251" i="2"/>
  <c r="AI251" i="2" s="1"/>
  <c r="AJ251" i="2" s="1"/>
  <c r="AC138" i="2"/>
  <c r="AD138" i="2" s="1"/>
  <c r="V197" i="2"/>
  <c r="G197" i="2" s="1"/>
  <c r="U197" i="2"/>
  <c r="F197" i="2" s="1"/>
  <c r="M198" i="2"/>
  <c r="N198" i="2"/>
  <c r="AK196" i="2" l="1"/>
  <c r="H197" i="2"/>
  <c r="AR200" i="2"/>
  <c r="AQ200" i="2"/>
  <c r="AN201" i="2"/>
  <c r="AO201" i="2" s="1"/>
  <c r="AG252" i="2"/>
  <c r="AI252" i="2" s="1"/>
  <c r="AJ252" i="2" s="1"/>
  <c r="Z140" i="2"/>
  <c r="S198" i="2"/>
  <c r="W197" i="2"/>
  <c r="T198" i="2"/>
  <c r="E198" i="2" s="1"/>
  <c r="O198" i="2"/>
  <c r="L199" i="2"/>
  <c r="I197" i="2" l="1"/>
  <c r="J197" i="2"/>
  <c r="AT197" i="2" s="1"/>
  <c r="R198" i="2"/>
  <c r="AP201" i="2"/>
  <c r="AA140" i="2"/>
  <c r="AB140" i="2"/>
  <c r="AG253" i="2"/>
  <c r="AI253" i="2" s="1"/>
  <c r="AJ253" i="2" s="1"/>
  <c r="AC139" i="2"/>
  <c r="AD139" i="2" s="1"/>
  <c r="V198" i="2"/>
  <c r="G198" i="2" s="1"/>
  <c r="U198" i="2"/>
  <c r="F198" i="2" s="1"/>
  <c r="M199" i="2"/>
  <c r="N199" i="2"/>
  <c r="AK197" i="2" l="1"/>
  <c r="H198" i="2"/>
  <c r="AR201" i="2"/>
  <c r="AQ201" i="2"/>
  <c r="AN202" i="2"/>
  <c r="AO202" i="2" s="1"/>
  <c r="AG254" i="2"/>
  <c r="AI254" i="2" s="1"/>
  <c r="AJ254" i="2" s="1"/>
  <c r="Z141" i="2"/>
  <c r="W198" i="2"/>
  <c r="S199" i="2"/>
  <c r="T199" i="2"/>
  <c r="E199" i="2" s="1"/>
  <c r="O199" i="2"/>
  <c r="L200" i="2"/>
  <c r="R199" i="2" l="1"/>
  <c r="I198" i="2"/>
  <c r="J198" i="2"/>
  <c r="AT198" i="2" s="1"/>
  <c r="AP202" i="2"/>
  <c r="AA141" i="2"/>
  <c r="AB141" i="2"/>
  <c r="AG255" i="2"/>
  <c r="AI255" i="2" s="1"/>
  <c r="AJ255" i="2" s="1"/>
  <c r="AC140" i="2"/>
  <c r="AD140" i="2" s="1"/>
  <c r="U199" i="2"/>
  <c r="F199" i="2" s="1"/>
  <c r="V199" i="2"/>
  <c r="G199" i="2" s="1"/>
  <c r="M200" i="2"/>
  <c r="N200" i="2"/>
  <c r="AK198" i="2" l="1"/>
  <c r="H199" i="2"/>
  <c r="AR202" i="2"/>
  <c r="AQ202" i="2"/>
  <c r="AN203" i="2"/>
  <c r="AO203" i="2" s="1"/>
  <c r="AG256" i="2"/>
  <c r="AI256" i="2" s="1"/>
  <c r="AJ256" i="2" s="1"/>
  <c r="Z142" i="2"/>
  <c r="S200" i="2"/>
  <c r="W199" i="2"/>
  <c r="T200" i="2"/>
  <c r="E200" i="2" s="1"/>
  <c r="O200" i="2"/>
  <c r="L201" i="2"/>
  <c r="R200" i="2" l="1"/>
  <c r="I199" i="2"/>
  <c r="J199" i="2"/>
  <c r="AT199" i="2" s="1"/>
  <c r="AP203" i="2"/>
  <c r="AA142" i="2"/>
  <c r="AB142" i="2"/>
  <c r="AG257" i="2"/>
  <c r="AI257" i="2" s="1"/>
  <c r="AJ257" i="2" s="1"/>
  <c r="AC141" i="2"/>
  <c r="AD141" i="2" s="1"/>
  <c r="V200" i="2"/>
  <c r="G200" i="2" s="1"/>
  <c r="U200" i="2"/>
  <c r="F200" i="2" s="1"/>
  <c r="M201" i="2"/>
  <c r="N201" i="2"/>
  <c r="AK199" i="2" l="1"/>
  <c r="H200" i="2"/>
  <c r="AR203" i="2"/>
  <c r="AQ203" i="2"/>
  <c r="AN204" i="2"/>
  <c r="AO204" i="2" s="1"/>
  <c r="AG258" i="2"/>
  <c r="AI258" i="2" s="1"/>
  <c r="AJ258" i="2" s="1"/>
  <c r="Z143" i="2"/>
  <c r="S201" i="2"/>
  <c r="W200" i="2"/>
  <c r="T201" i="2"/>
  <c r="E201" i="2" s="1"/>
  <c r="O201" i="2"/>
  <c r="L202" i="2"/>
  <c r="R201" i="2" l="1"/>
  <c r="I200" i="2"/>
  <c r="J200" i="2"/>
  <c r="AT200" i="2" s="1"/>
  <c r="AP204" i="2"/>
  <c r="AA143" i="2"/>
  <c r="AB143" i="2"/>
  <c r="AG259" i="2"/>
  <c r="AI259" i="2" s="1"/>
  <c r="AJ259" i="2" s="1"/>
  <c r="AC142" i="2"/>
  <c r="AD142" i="2" s="1"/>
  <c r="U201" i="2"/>
  <c r="F201" i="2" s="1"/>
  <c r="V201" i="2"/>
  <c r="G201" i="2" s="1"/>
  <c r="N202" i="2"/>
  <c r="M202" i="2"/>
  <c r="AK200" i="2" l="1"/>
  <c r="H201" i="2"/>
  <c r="AR204" i="2"/>
  <c r="AQ204" i="2"/>
  <c r="AN205" i="2"/>
  <c r="AO205" i="2" s="1"/>
  <c r="AG260" i="2"/>
  <c r="AI260" i="2" s="1"/>
  <c r="AJ260" i="2" s="1"/>
  <c r="Z144" i="2"/>
  <c r="S202" i="2"/>
  <c r="W201" i="2"/>
  <c r="T202" i="2"/>
  <c r="E202" i="2" s="1"/>
  <c r="O202" i="2"/>
  <c r="L203" i="2"/>
  <c r="I201" i="2" l="1"/>
  <c r="J201" i="2"/>
  <c r="AT201" i="2" s="1"/>
  <c r="R202" i="2"/>
  <c r="AP205" i="2"/>
  <c r="AA144" i="2"/>
  <c r="AB144" i="2"/>
  <c r="AG261" i="2"/>
  <c r="AI261" i="2" s="1"/>
  <c r="AJ261" i="2" s="1"/>
  <c r="AC143" i="2"/>
  <c r="AD143" i="2" s="1"/>
  <c r="V202" i="2"/>
  <c r="G202" i="2" s="1"/>
  <c r="U202" i="2"/>
  <c r="F202" i="2" s="1"/>
  <c r="M203" i="2"/>
  <c r="N203" i="2"/>
  <c r="AK201" i="2" l="1"/>
  <c r="H202" i="2"/>
  <c r="AR205" i="2"/>
  <c r="AQ205" i="2"/>
  <c r="AN206" i="2"/>
  <c r="AO206" i="2" s="1"/>
  <c r="AG262" i="2"/>
  <c r="AI262" i="2" s="1"/>
  <c r="AJ262" i="2" s="1"/>
  <c r="Z145" i="2"/>
  <c r="W202" i="2"/>
  <c r="S203" i="2"/>
  <c r="T203" i="2"/>
  <c r="E203" i="2" s="1"/>
  <c r="O203" i="2"/>
  <c r="L204" i="2"/>
  <c r="R203" i="2" l="1"/>
  <c r="I202" i="2"/>
  <c r="J202" i="2"/>
  <c r="AT202" i="2" s="1"/>
  <c r="AP206" i="2"/>
  <c r="AA145" i="2"/>
  <c r="AB145" i="2"/>
  <c r="AG263" i="2"/>
  <c r="AI263" i="2" s="1"/>
  <c r="AJ263" i="2" s="1"/>
  <c r="AC144" i="2"/>
  <c r="AD144" i="2" s="1"/>
  <c r="U203" i="2"/>
  <c r="F203" i="2" s="1"/>
  <c r="V203" i="2"/>
  <c r="G203" i="2" s="1"/>
  <c r="M204" i="2"/>
  <c r="N204" i="2"/>
  <c r="AK202" i="2" l="1"/>
  <c r="H203" i="2"/>
  <c r="AR206" i="2"/>
  <c r="AQ206" i="2"/>
  <c r="AN207" i="2"/>
  <c r="AO207" i="2" s="1"/>
  <c r="AG264" i="2"/>
  <c r="AI264" i="2" s="1"/>
  <c r="AJ264" i="2" s="1"/>
  <c r="Z146" i="2"/>
  <c r="S204" i="2"/>
  <c r="W203" i="2"/>
  <c r="T204" i="2"/>
  <c r="E204" i="2" s="1"/>
  <c r="O204" i="2"/>
  <c r="L205" i="2"/>
  <c r="I203" i="2" l="1"/>
  <c r="J203" i="2"/>
  <c r="AT203" i="2" s="1"/>
  <c r="R204" i="2"/>
  <c r="AP207" i="2"/>
  <c r="AA146" i="2"/>
  <c r="AB146" i="2"/>
  <c r="AG265" i="2"/>
  <c r="AI265" i="2" s="1"/>
  <c r="AJ265" i="2" s="1"/>
  <c r="AC145" i="2"/>
  <c r="AD145" i="2" s="1"/>
  <c r="V204" i="2"/>
  <c r="G204" i="2" s="1"/>
  <c r="U204" i="2"/>
  <c r="F204" i="2" s="1"/>
  <c r="M205" i="2"/>
  <c r="N205" i="2"/>
  <c r="AK203" i="2" l="1"/>
  <c r="H204" i="2"/>
  <c r="AR207" i="2"/>
  <c r="AQ207" i="2"/>
  <c r="AN208" i="2"/>
  <c r="AO208" i="2" s="1"/>
  <c r="AG266" i="2"/>
  <c r="AI266" i="2" s="1"/>
  <c r="AJ266" i="2" s="1"/>
  <c r="Z147" i="2"/>
  <c r="W204" i="2"/>
  <c r="S205" i="2"/>
  <c r="T205" i="2"/>
  <c r="E205" i="2" s="1"/>
  <c r="O205" i="2"/>
  <c r="L206" i="2"/>
  <c r="R205" i="2" l="1"/>
  <c r="I204" i="2"/>
  <c r="J204" i="2"/>
  <c r="AT204" i="2" s="1"/>
  <c r="AP208" i="2"/>
  <c r="AA147" i="2"/>
  <c r="AB147" i="2"/>
  <c r="AG267" i="2"/>
  <c r="AI267" i="2" s="1"/>
  <c r="AJ267" i="2" s="1"/>
  <c r="AC146" i="2"/>
  <c r="AD146" i="2" s="1"/>
  <c r="V205" i="2"/>
  <c r="G205" i="2" s="1"/>
  <c r="U205" i="2"/>
  <c r="F205" i="2" s="1"/>
  <c r="N206" i="2"/>
  <c r="M206" i="2"/>
  <c r="AK204" i="2" l="1"/>
  <c r="H205" i="2"/>
  <c r="AR208" i="2"/>
  <c r="AQ208" i="2"/>
  <c r="AN209" i="2"/>
  <c r="AO209" i="2" s="1"/>
  <c r="AG268" i="2"/>
  <c r="AI268" i="2" s="1"/>
  <c r="AJ268" i="2" s="1"/>
  <c r="Z148" i="2"/>
  <c r="AC147" i="2"/>
  <c r="AD147" i="2" s="1"/>
  <c r="W205" i="2"/>
  <c r="S206" i="2"/>
  <c r="T206" i="2"/>
  <c r="E206" i="2" s="1"/>
  <c r="O206" i="2"/>
  <c r="L207" i="2"/>
  <c r="R206" i="2" l="1"/>
  <c r="I205" i="2"/>
  <c r="J205" i="2"/>
  <c r="AT205" i="2" s="1"/>
  <c r="AP209" i="2"/>
  <c r="AA148" i="2"/>
  <c r="AB148" i="2"/>
  <c r="AG269" i="2"/>
  <c r="AI269" i="2" s="1"/>
  <c r="AJ269" i="2" s="1"/>
  <c r="U206" i="2"/>
  <c r="F206" i="2" s="1"/>
  <c r="V206" i="2"/>
  <c r="G206" i="2" s="1"/>
  <c r="M207" i="2"/>
  <c r="N207" i="2"/>
  <c r="AK205" i="2" l="1"/>
  <c r="H206" i="2"/>
  <c r="AR209" i="2"/>
  <c r="AQ209" i="2"/>
  <c r="AN210" i="2"/>
  <c r="AO210" i="2" s="1"/>
  <c r="AG270" i="2"/>
  <c r="AI270" i="2" s="1"/>
  <c r="AJ270" i="2" s="1"/>
  <c r="Z149" i="2"/>
  <c r="S207" i="2"/>
  <c r="W206" i="2"/>
  <c r="T207" i="2"/>
  <c r="E207" i="2" s="1"/>
  <c r="O207" i="2"/>
  <c r="L208" i="2"/>
  <c r="I206" i="2" l="1"/>
  <c r="J206" i="2"/>
  <c r="AT206" i="2" s="1"/>
  <c r="R207" i="2"/>
  <c r="AP210" i="2"/>
  <c r="AA149" i="2"/>
  <c r="AB149" i="2"/>
  <c r="AG271" i="2"/>
  <c r="AI271" i="2" s="1"/>
  <c r="AJ271" i="2" s="1"/>
  <c r="AC148" i="2"/>
  <c r="AD148" i="2" s="1"/>
  <c r="V207" i="2"/>
  <c r="G207" i="2" s="1"/>
  <c r="U207" i="2"/>
  <c r="F207" i="2" s="1"/>
  <c r="M208" i="2"/>
  <c r="N208" i="2"/>
  <c r="AK206" i="2" l="1"/>
  <c r="H207" i="2"/>
  <c r="AR210" i="2"/>
  <c r="AQ210" i="2"/>
  <c r="AN211" i="2"/>
  <c r="AO211" i="2" s="1"/>
  <c r="AG272" i="2"/>
  <c r="AI272" i="2" s="1"/>
  <c r="W207" i="2"/>
  <c r="S208" i="2"/>
  <c r="T208" i="2"/>
  <c r="E208" i="2" s="1"/>
  <c r="O208" i="2"/>
  <c r="L209" i="2"/>
  <c r="R208" i="2" l="1"/>
  <c r="J207" i="2"/>
  <c r="AT207" i="2" s="1"/>
  <c r="I207" i="2"/>
  <c r="AP211" i="2"/>
  <c r="AJ272" i="2"/>
  <c r="AG273" i="2"/>
  <c r="AI273" i="2" s="1"/>
  <c r="Z150" i="2"/>
  <c r="AC149" i="2"/>
  <c r="AD149" i="2" s="1"/>
  <c r="U208" i="2"/>
  <c r="F208" i="2" s="1"/>
  <c r="V208" i="2"/>
  <c r="G208" i="2" s="1"/>
  <c r="M209" i="2"/>
  <c r="N209" i="2"/>
  <c r="AK207" i="2" l="1"/>
  <c r="H208" i="2"/>
  <c r="AR211" i="2"/>
  <c r="AQ211" i="2"/>
  <c r="AN212" i="2"/>
  <c r="AO212" i="2" s="1"/>
  <c r="AA150" i="2"/>
  <c r="Z151" i="2" s="1"/>
  <c r="AB150" i="2"/>
  <c r="AJ273" i="2"/>
  <c r="AG274" i="2"/>
  <c r="AI274" i="2" s="1"/>
  <c r="S209" i="2"/>
  <c r="W208" i="2"/>
  <c r="T209" i="2"/>
  <c r="E209" i="2" s="1"/>
  <c r="O209" i="2"/>
  <c r="L210" i="2"/>
  <c r="R209" i="2" l="1"/>
  <c r="I208" i="2"/>
  <c r="J208" i="2"/>
  <c r="AT208" i="2" s="1"/>
  <c r="AP212" i="2"/>
  <c r="AA151" i="2"/>
  <c r="AB151" i="2"/>
  <c r="AJ274" i="2"/>
  <c r="AG275" i="2"/>
  <c r="AI275" i="2" s="1"/>
  <c r="AJ275" i="2" s="1"/>
  <c r="AC150" i="2"/>
  <c r="AD150" i="2" s="1"/>
  <c r="U209" i="2"/>
  <c r="F209" i="2" s="1"/>
  <c r="V209" i="2"/>
  <c r="G209" i="2" s="1"/>
  <c r="M210" i="2"/>
  <c r="N210" i="2"/>
  <c r="AK208" i="2" l="1"/>
  <c r="H209" i="2"/>
  <c r="AR212" i="2"/>
  <c r="AQ212" i="2"/>
  <c r="AN213" i="2"/>
  <c r="AO213" i="2" s="1"/>
  <c r="AG276" i="2"/>
  <c r="AI276" i="2" s="1"/>
  <c r="Z152" i="2"/>
  <c r="S210" i="2"/>
  <c r="W209" i="2"/>
  <c r="T210" i="2"/>
  <c r="E210" i="2" s="1"/>
  <c r="O210" i="2"/>
  <c r="L211" i="2"/>
  <c r="J209" i="2" l="1"/>
  <c r="AT209" i="2" s="1"/>
  <c r="I209" i="2"/>
  <c r="R210" i="2"/>
  <c r="AP213" i="2"/>
  <c r="AA152" i="2"/>
  <c r="AB152" i="2"/>
  <c r="AJ276" i="2"/>
  <c r="AG277" i="2"/>
  <c r="AI277" i="2" s="1"/>
  <c r="AJ277" i="2" s="1"/>
  <c r="AC151" i="2"/>
  <c r="AD151" i="2" s="1"/>
  <c r="V210" i="2"/>
  <c r="G210" i="2" s="1"/>
  <c r="U210" i="2"/>
  <c r="F210" i="2" s="1"/>
  <c r="N211" i="2"/>
  <c r="M211" i="2"/>
  <c r="AK209" i="2" l="1"/>
  <c r="H210" i="2"/>
  <c r="AR213" i="2"/>
  <c r="AQ213" i="2"/>
  <c r="AN214" i="2"/>
  <c r="AO214" i="2" s="1"/>
  <c r="AG278" i="2"/>
  <c r="AI278" i="2" s="1"/>
  <c r="AJ278" i="2" s="1"/>
  <c r="Z153" i="2"/>
  <c r="S211" i="2"/>
  <c r="W210" i="2"/>
  <c r="T211" i="2"/>
  <c r="E211" i="2" s="1"/>
  <c r="O211" i="2"/>
  <c r="L212" i="2"/>
  <c r="I210" i="2" l="1"/>
  <c r="J210" i="2"/>
  <c r="AT210" i="2" s="1"/>
  <c r="R211" i="2"/>
  <c r="AP214" i="2"/>
  <c r="AA153" i="2"/>
  <c r="AB153" i="2"/>
  <c r="AG279" i="2"/>
  <c r="AI279" i="2" s="1"/>
  <c r="AC152" i="2"/>
  <c r="AD152" i="2" s="1"/>
  <c r="V211" i="2"/>
  <c r="G211" i="2" s="1"/>
  <c r="U211" i="2"/>
  <c r="F211" i="2" s="1"/>
  <c r="M212" i="2"/>
  <c r="N212" i="2"/>
  <c r="AK210" i="2" l="1"/>
  <c r="H211" i="2"/>
  <c r="AR214" i="2"/>
  <c r="AQ214" i="2"/>
  <c r="AN215" i="2"/>
  <c r="AO215" i="2" s="1"/>
  <c r="AJ279" i="2"/>
  <c r="AG280" i="2"/>
  <c r="AI280" i="2" s="1"/>
  <c r="AJ280" i="2" s="1"/>
  <c r="Z154" i="2"/>
  <c r="W211" i="2"/>
  <c r="S212" i="2"/>
  <c r="T212" i="2"/>
  <c r="E212" i="2" s="1"/>
  <c r="O212" i="2"/>
  <c r="L213" i="2"/>
  <c r="R212" i="2" l="1"/>
  <c r="I211" i="2"/>
  <c r="J211" i="2"/>
  <c r="AT211" i="2" s="1"/>
  <c r="AP215" i="2"/>
  <c r="AA154" i="2"/>
  <c r="AB154" i="2"/>
  <c r="AG281" i="2"/>
  <c r="AI281" i="2" s="1"/>
  <c r="AJ281" i="2" s="1"/>
  <c r="AC153" i="2"/>
  <c r="AD153" i="2" s="1"/>
  <c r="V212" i="2"/>
  <c r="G212" i="2" s="1"/>
  <c r="U212" i="2"/>
  <c r="F212" i="2" s="1"/>
  <c r="M213" i="2"/>
  <c r="N213" i="2"/>
  <c r="AK211" i="2" l="1"/>
  <c r="H212" i="2"/>
  <c r="AR215" i="2"/>
  <c r="AQ215" i="2"/>
  <c r="AN216" i="2"/>
  <c r="AO216" i="2" s="1"/>
  <c r="AG282" i="2"/>
  <c r="AI282" i="2" s="1"/>
  <c r="AJ282" i="2" s="1"/>
  <c r="Z155" i="2"/>
  <c r="W212" i="2"/>
  <c r="S213" i="2"/>
  <c r="T213" i="2"/>
  <c r="E213" i="2" s="1"/>
  <c r="O213" i="2"/>
  <c r="L214" i="2"/>
  <c r="R213" i="2" l="1"/>
  <c r="I212" i="2"/>
  <c r="J212" i="2"/>
  <c r="AT212" i="2" s="1"/>
  <c r="AP216" i="2"/>
  <c r="AA155" i="2"/>
  <c r="AB155" i="2"/>
  <c r="AG283" i="2"/>
  <c r="AI283" i="2" s="1"/>
  <c r="AJ283" i="2" s="1"/>
  <c r="AC154" i="2"/>
  <c r="AD154" i="2" s="1"/>
  <c r="U213" i="2"/>
  <c r="F213" i="2" s="1"/>
  <c r="V213" i="2"/>
  <c r="G213" i="2" s="1"/>
  <c r="M214" i="2"/>
  <c r="N214" i="2"/>
  <c r="AK212" i="2" l="1"/>
  <c r="H213" i="2"/>
  <c r="AR216" i="2"/>
  <c r="AQ216" i="2"/>
  <c r="AN217" i="2"/>
  <c r="AO217" i="2" s="1"/>
  <c r="AG284" i="2"/>
  <c r="AI284" i="2" s="1"/>
  <c r="AJ284" i="2" s="1"/>
  <c r="Z156" i="2"/>
  <c r="S214" i="2"/>
  <c r="W213" i="2"/>
  <c r="T214" i="2"/>
  <c r="E214" i="2" s="1"/>
  <c r="O214" i="2"/>
  <c r="L215" i="2"/>
  <c r="I213" i="2" l="1"/>
  <c r="J213" i="2"/>
  <c r="AT213" i="2" s="1"/>
  <c r="R214" i="2"/>
  <c r="AP217" i="2"/>
  <c r="AA156" i="2"/>
  <c r="AB156" i="2"/>
  <c r="AG285" i="2"/>
  <c r="AI285" i="2" s="1"/>
  <c r="AJ285" i="2" s="1"/>
  <c r="AC155" i="2"/>
  <c r="AD155" i="2" s="1"/>
  <c r="V214" i="2"/>
  <c r="G214" i="2" s="1"/>
  <c r="U214" i="2"/>
  <c r="F214" i="2" s="1"/>
  <c r="M215" i="2"/>
  <c r="N215" i="2"/>
  <c r="AK213" i="2" l="1"/>
  <c r="H214" i="2"/>
  <c r="AR217" i="2"/>
  <c r="AQ217" i="2"/>
  <c r="AN218" i="2"/>
  <c r="AO218" i="2" s="1"/>
  <c r="AG286" i="2"/>
  <c r="AI286" i="2" s="1"/>
  <c r="Z157" i="2"/>
  <c r="S215" i="2"/>
  <c r="W214" i="2"/>
  <c r="T215" i="2"/>
  <c r="E215" i="2" s="1"/>
  <c r="O215" i="2"/>
  <c r="L216" i="2"/>
  <c r="I214" i="2" l="1"/>
  <c r="J214" i="2"/>
  <c r="AT214" i="2" s="1"/>
  <c r="R215" i="2"/>
  <c r="AP218" i="2"/>
  <c r="AA157" i="2"/>
  <c r="AB157" i="2"/>
  <c r="AJ286" i="2"/>
  <c r="AG287" i="2"/>
  <c r="AI287" i="2" s="1"/>
  <c r="AJ287" i="2" s="1"/>
  <c r="AC156" i="2"/>
  <c r="AD156" i="2" s="1"/>
  <c r="V215" i="2"/>
  <c r="G215" i="2" s="1"/>
  <c r="U215" i="2"/>
  <c r="F215" i="2" s="1"/>
  <c r="M216" i="2"/>
  <c r="N216" i="2"/>
  <c r="AK214" i="2" l="1"/>
  <c r="H215" i="2"/>
  <c r="AR218" i="2"/>
  <c r="AQ218" i="2"/>
  <c r="AN219" i="2"/>
  <c r="AO219" i="2" s="1"/>
  <c r="AG288" i="2"/>
  <c r="AI288" i="2" s="1"/>
  <c r="AJ288" i="2" s="1"/>
  <c r="Z158" i="2"/>
  <c r="W215" i="2"/>
  <c r="S216" i="2"/>
  <c r="T216" i="2"/>
  <c r="E216" i="2" s="1"/>
  <c r="O216" i="2"/>
  <c r="L217" i="2"/>
  <c r="R216" i="2" l="1"/>
  <c r="I215" i="2"/>
  <c r="J215" i="2"/>
  <c r="AT215" i="2" s="1"/>
  <c r="AP219" i="2"/>
  <c r="AA158" i="2"/>
  <c r="AB158" i="2"/>
  <c r="AG289" i="2"/>
  <c r="AI289" i="2" s="1"/>
  <c r="AJ289" i="2" s="1"/>
  <c r="AC157" i="2"/>
  <c r="AD157" i="2" s="1"/>
  <c r="U216" i="2"/>
  <c r="F216" i="2" s="1"/>
  <c r="V216" i="2"/>
  <c r="G216" i="2" s="1"/>
  <c r="N217" i="2"/>
  <c r="M217" i="2"/>
  <c r="AK215" i="2" l="1"/>
  <c r="H216" i="2"/>
  <c r="AR219" i="2"/>
  <c r="AQ219" i="2"/>
  <c r="AN220" i="2"/>
  <c r="AO220" i="2" s="1"/>
  <c r="AG290" i="2"/>
  <c r="AI290" i="2" s="1"/>
  <c r="AJ290" i="2" s="1"/>
  <c r="Z159" i="2"/>
  <c r="S217" i="2"/>
  <c r="W216" i="2"/>
  <c r="T217" i="2"/>
  <c r="E217" i="2" s="1"/>
  <c r="O217" i="2"/>
  <c r="L218" i="2"/>
  <c r="R217" i="2" l="1"/>
  <c r="I216" i="2"/>
  <c r="J216" i="2"/>
  <c r="AT216" i="2" s="1"/>
  <c r="AP220" i="2"/>
  <c r="AA159" i="2"/>
  <c r="AB159" i="2"/>
  <c r="AG291" i="2"/>
  <c r="AI291" i="2" s="1"/>
  <c r="AC158" i="2"/>
  <c r="AD158" i="2" s="1"/>
  <c r="V217" i="2"/>
  <c r="G217" i="2" s="1"/>
  <c r="U217" i="2"/>
  <c r="F217" i="2" s="1"/>
  <c r="M218" i="2"/>
  <c r="N218" i="2"/>
  <c r="AK216" i="2" l="1"/>
  <c r="H217" i="2"/>
  <c r="AR220" i="2"/>
  <c r="AQ220" i="2"/>
  <c r="AN221" i="2"/>
  <c r="AO221" i="2" s="1"/>
  <c r="AJ291" i="2"/>
  <c r="AG292" i="2"/>
  <c r="AI292" i="2" s="1"/>
  <c r="AJ292" i="2" s="1"/>
  <c r="Z160" i="2"/>
  <c r="W217" i="2"/>
  <c r="S218" i="2"/>
  <c r="T218" i="2"/>
  <c r="E218" i="2" s="1"/>
  <c r="O218" i="2"/>
  <c r="L219" i="2"/>
  <c r="R218" i="2" l="1"/>
  <c r="I217" i="2"/>
  <c r="J217" i="2"/>
  <c r="AT217" i="2" s="1"/>
  <c r="AP221" i="2"/>
  <c r="AA160" i="2"/>
  <c r="AB160" i="2"/>
  <c r="AG293" i="2"/>
  <c r="AI293" i="2" s="1"/>
  <c r="AC159" i="2"/>
  <c r="AD159" i="2" s="1"/>
  <c r="V218" i="2"/>
  <c r="G218" i="2" s="1"/>
  <c r="U218" i="2"/>
  <c r="F218" i="2" s="1"/>
  <c r="M219" i="2"/>
  <c r="N219" i="2"/>
  <c r="AK217" i="2" l="1"/>
  <c r="H218" i="2"/>
  <c r="AR221" i="2"/>
  <c r="AQ221" i="2"/>
  <c r="AN222" i="2"/>
  <c r="AO222" i="2" s="1"/>
  <c r="AJ293" i="2"/>
  <c r="AG294" i="2"/>
  <c r="AI294" i="2" s="1"/>
  <c r="AJ294" i="2" s="1"/>
  <c r="Z161" i="2"/>
  <c r="W218" i="2"/>
  <c r="S219" i="2"/>
  <c r="T219" i="2"/>
  <c r="E219" i="2" s="1"/>
  <c r="O219" i="2"/>
  <c r="L220" i="2"/>
  <c r="R219" i="2" l="1"/>
  <c r="J218" i="2"/>
  <c r="AT218" i="2" s="1"/>
  <c r="I218" i="2"/>
  <c r="AP222" i="2"/>
  <c r="AA161" i="2"/>
  <c r="AB161" i="2"/>
  <c r="AG295" i="2"/>
  <c r="AI295" i="2" s="1"/>
  <c r="AJ295" i="2" s="1"/>
  <c r="AC160" i="2"/>
  <c r="AD160" i="2" s="1"/>
  <c r="V219" i="2"/>
  <c r="G219" i="2" s="1"/>
  <c r="U219" i="2"/>
  <c r="F219" i="2" s="1"/>
  <c r="N220" i="2"/>
  <c r="M220" i="2"/>
  <c r="AK218" i="2" l="1"/>
  <c r="H219" i="2"/>
  <c r="AR222" i="2"/>
  <c r="AQ222" i="2"/>
  <c r="AN223" i="2"/>
  <c r="AO223" i="2" s="1"/>
  <c r="AG296" i="2"/>
  <c r="AI296" i="2" s="1"/>
  <c r="AJ296" i="2" s="1"/>
  <c r="Z162" i="2"/>
  <c r="S220" i="2"/>
  <c r="W219" i="2"/>
  <c r="T220" i="2"/>
  <c r="E220" i="2" s="1"/>
  <c r="O220" i="2"/>
  <c r="L221" i="2"/>
  <c r="I219" i="2" l="1"/>
  <c r="J219" i="2"/>
  <c r="AT219" i="2" s="1"/>
  <c r="R220" i="2"/>
  <c r="AP223" i="2"/>
  <c r="AA162" i="2"/>
  <c r="AB162" i="2"/>
  <c r="AG297" i="2"/>
  <c r="AI297" i="2" s="1"/>
  <c r="AJ297" i="2" s="1"/>
  <c r="AC161" i="2"/>
  <c r="AD161" i="2" s="1"/>
  <c r="V220" i="2"/>
  <c r="G220" i="2" s="1"/>
  <c r="U220" i="2"/>
  <c r="F220" i="2" s="1"/>
  <c r="N221" i="2"/>
  <c r="M221" i="2"/>
  <c r="AK219" i="2" l="1"/>
  <c r="H220" i="2"/>
  <c r="AR223" i="2"/>
  <c r="AQ223" i="2"/>
  <c r="AN224" i="2"/>
  <c r="AO224" i="2" s="1"/>
  <c r="AG298" i="2"/>
  <c r="AI298" i="2" s="1"/>
  <c r="Z163" i="2"/>
  <c r="S221" i="2"/>
  <c r="W220" i="2"/>
  <c r="T221" i="2"/>
  <c r="E221" i="2" s="1"/>
  <c r="O221" i="2"/>
  <c r="L222" i="2"/>
  <c r="I220" i="2" l="1"/>
  <c r="J220" i="2"/>
  <c r="AT220" i="2" s="1"/>
  <c r="R221" i="2"/>
  <c r="AP224" i="2"/>
  <c r="AA163" i="2"/>
  <c r="AB163" i="2"/>
  <c r="AJ298" i="2"/>
  <c r="AG299" i="2"/>
  <c r="AI299" i="2" s="1"/>
  <c r="AJ299" i="2" s="1"/>
  <c r="AC162" i="2"/>
  <c r="AD162" i="2" s="1"/>
  <c r="V221" i="2"/>
  <c r="G221" i="2" s="1"/>
  <c r="U221" i="2"/>
  <c r="F221" i="2" s="1"/>
  <c r="N222" i="2"/>
  <c r="M222" i="2"/>
  <c r="AK220" i="2" l="1"/>
  <c r="H221" i="2"/>
  <c r="AR224" i="2"/>
  <c r="AQ224" i="2"/>
  <c r="AN225" i="2"/>
  <c r="AO225" i="2" s="1"/>
  <c r="AG300" i="2"/>
  <c r="AI300" i="2" s="1"/>
  <c r="AJ300" i="2" s="1"/>
  <c r="Z164" i="2"/>
  <c r="W221" i="2"/>
  <c r="S222" i="2"/>
  <c r="T222" i="2"/>
  <c r="E222" i="2" s="1"/>
  <c r="O222" i="2"/>
  <c r="L223" i="2"/>
  <c r="R222" i="2" l="1"/>
  <c r="I221" i="2"/>
  <c r="J221" i="2"/>
  <c r="AT221" i="2" s="1"/>
  <c r="AP225" i="2"/>
  <c r="AA164" i="2"/>
  <c r="AB164" i="2"/>
  <c r="AG301" i="2"/>
  <c r="AI301" i="2" s="1"/>
  <c r="AJ301" i="2" s="1"/>
  <c r="AC163" i="2"/>
  <c r="AD163" i="2" s="1"/>
  <c r="V222" i="2"/>
  <c r="G222" i="2" s="1"/>
  <c r="U222" i="2"/>
  <c r="F222" i="2" s="1"/>
  <c r="M223" i="2"/>
  <c r="N223" i="2"/>
  <c r="AK221" i="2" l="1"/>
  <c r="H222" i="2"/>
  <c r="AR225" i="2"/>
  <c r="AQ225" i="2"/>
  <c r="AN226" i="2"/>
  <c r="AO226" i="2" s="1"/>
  <c r="AG302" i="2"/>
  <c r="AI302" i="2" s="1"/>
  <c r="AJ302" i="2" s="1"/>
  <c r="Z165" i="2"/>
  <c r="W222" i="2"/>
  <c r="S223" i="2"/>
  <c r="T223" i="2"/>
  <c r="E223" i="2" s="1"/>
  <c r="O223" i="2"/>
  <c r="L224" i="2"/>
  <c r="I222" i="2" l="1"/>
  <c r="J222" i="2"/>
  <c r="AT222" i="2" s="1"/>
  <c r="R223" i="2"/>
  <c r="AP226" i="2"/>
  <c r="AA165" i="2"/>
  <c r="AB165" i="2"/>
  <c r="AG303" i="2"/>
  <c r="AI303" i="2" s="1"/>
  <c r="AJ303" i="2" s="1"/>
  <c r="AC164" i="2"/>
  <c r="AD164" i="2" s="1"/>
  <c r="V223" i="2"/>
  <c r="G223" i="2" s="1"/>
  <c r="U223" i="2"/>
  <c r="F223" i="2" s="1"/>
  <c r="M224" i="2"/>
  <c r="N224" i="2"/>
  <c r="AK222" i="2" l="1"/>
  <c r="H223" i="2"/>
  <c r="AR226" i="2"/>
  <c r="AQ226" i="2"/>
  <c r="AN227" i="2"/>
  <c r="AO227" i="2" s="1"/>
  <c r="AG304" i="2"/>
  <c r="AI304" i="2" s="1"/>
  <c r="AJ304" i="2" s="1"/>
  <c r="Z166" i="2"/>
  <c r="S224" i="2"/>
  <c r="W223" i="2"/>
  <c r="T224" i="2"/>
  <c r="E224" i="2" s="1"/>
  <c r="O224" i="2"/>
  <c r="L225" i="2"/>
  <c r="R224" i="2" l="1"/>
  <c r="J223" i="2"/>
  <c r="AT223" i="2" s="1"/>
  <c r="I223" i="2"/>
  <c r="AP227" i="2"/>
  <c r="AA166" i="2"/>
  <c r="AB166" i="2"/>
  <c r="AG305" i="2"/>
  <c r="AI305" i="2" s="1"/>
  <c r="AJ305" i="2" s="1"/>
  <c r="AC165" i="2"/>
  <c r="AD165" i="2" s="1"/>
  <c r="V224" i="2"/>
  <c r="G224" i="2" s="1"/>
  <c r="U224" i="2"/>
  <c r="F224" i="2" s="1"/>
  <c r="M225" i="2"/>
  <c r="N225" i="2"/>
  <c r="AK223" i="2" l="1"/>
  <c r="H224" i="2"/>
  <c r="AR227" i="2"/>
  <c r="AQ227" i="2"/>
  <c r="AN228" i="2"/>
  <c r="AO228" i="2" s="1"/>
  <c r="AG306" i="2"/>
  <c r="AI306" i="2" s="1"/>
  <c r="AJ306" i="2" s="1"/>
  <c r="Z167" i="2"/>
  <c r="S225" i="2"/>
  <c r="W224" i="2"/>
  <c r="T225" i="2"/>
  <c r="E225" i="2" s="1"/>
  <c r="O225" i="2"/>
  <c r="L226" i="2"/>
  <c r="I224" i="2" l="1"/>
  <c r="J224" i="2"/>
  <c r="AT224" i="2" s="1"/>
  <c r="R225" i="2"/>
  <c r="AP228" i="2"/>
  <c r="AA167" i="2"/>
  <c r="AB167" i="2"/>
  <c r="AG307" i="2"/>
  <c r="AI307" i="2" s="1"/>
  <c r="AJ307" i="2" s="1"/>
  <c r="AC166" i="2"/>
  <c r="AD166" i="2" s="1"/>
  <c r="V225" i="2"/>
  <c r="G225" i="2" s="1"/>
  <c r="U225" i="2"/>
  <c r="F225" i="2" s="1"/>
  <c r="M226" i="2"/>
  <c r="N226" i="2"/>
  <c r="AK224" i="2" l="1"/>
  <c r="H225" i="2"/>
  <c r="AR228" i="2"/>
  <c r="AQ228" i="2"/>
  <c r="AN229" i="2"/>
  <c r="AO229" i="2" s="1"/>
  <c r="AG308" i="2"/>
  <c r="AI308" i="2" s="1"/>
  <c r="AJ308" i="2" s="1"/>
  <c r="Z168" i="2"/>
  <c r="W225" i="2"/>
  <c r="S226" i="2"/>
  <c r="T226" i="2"/>
  <c r="E226" i="2" s="1"/>
  <c r="O226" i="2"/>
  <c r="L227" i="2"/>
  <c r="R226" i="2" l="1"/>
  <c r="I225" i="2"/>
  <c r="J225" i="2"/>
  <c r="AT225" i="2" s="1"/>
  <c r="AP229" i="2"/>
  <c r="AA168" i="2"/>
  <c r="AB168" i="2"/>
  <c r="AG309" i="2"/>
  <c r="AI309" i="2" s="1"/>
  <c r="AJ309" i="2" s="1"/>
  <c r="AC167" i="2"/>
  <c r="AD167" i="2" s="1"/>
  <c r="V226" i="2"/>
  <c r="G226" i="2" s="1"/>
  <c r="U226" i="2"/>
  <c r="F226" i="2" s="1"/>
  <c r="M227" i="2"/>
  <c r="N227" i="2"/>
  <c r="AK225" i="2" l="1"/>
  <c r="H226" i="2"/>
  <c r="AR229" i="2"/>
  <c r="AQ229" i="2"/>
  <c r="AN230" i="2"/>
  <c r="AO230" i="2" s="1"/>
  <c r="AG310" i="2"/>
  <c r="AI310" i="2" s="1"/>
  <c r="AJ310" i="2" s="1"/>
  <c r="Z169" i="2"/>
  <c r="S227" i="2"/>
  <c r="W226" i="2"/>
  <c r="T227" i="2"/>
  <c r="E227" i="2" s="1"/>
  <c r="O227" i="2"/>
  <c r="L228" i="2"/>
  <c r="I226" i="2" l="1"/>
  <c r="J226" i="2"/>
  <c r="AT226" i="2" s="1"/>
  <c r="R227" i="2"/>
  <c r="AP230" i="2"/>
  <c r="AA169" i="2"/>
  <c r="AB169" i="2"/>
  <c r="AG311" i="2"/>
  <c r="AI311" i="2" s="1"/>
  <c r="AJ311" i="2" s="1"/>
  <c r="AC168" i="2"/>
  <c r="AD168" i="2" s="1"/>
  <c r="V227" i="2"/>
  <c r="G227" i="2" s="1"/>
  <c r="U227" i="2"/>
  <c r="F227" i="2" s="1"/>
  <c r="M228" i="2"/>
  <c r="N228" i="2"/>
  <c r="AK226" i="2" l="1"/>
  <c r="H227" i="2"/>
  <c r="AR230" i="2"/>
  <c r="AQ230" i="2"/>
  <c r="AN231" i="2"/>
  <c r="AO231" i="2" s="1"/>
  <c r="AG312" i="2"/>
  <c r="AI312" i="2" s="1"/>
  <c r="AJ312" i="2" s="1"/>
  <c r="Z170" i="2"/>
  <c r="W227" i="2"/>
  <c r="S228" i="2"/>
  <c r="T228" i="2"/>
  <c r="E228" i="2" s="1"/>
  <c r="O228" i="2"/>
  <c r="L229" i="2"/>
  <c r="R228" i="2" l="1"/>
  <c r="I227" i="2"/>
  <c r="J227" i="2"/>
  <c r="AT227" i="2" s="1"/>
  <c r="AP231" i="2"/>
  <c r="AA170" i="2"/>
  <c r="AB170" i="2"/>
  <c r="AG313" i="2"/>
  <c r="AI313" i="2" s="1"/>
  <c r="AJ313" i="2" s="1"/>
  <c r="AC169" i="2"/>
  <c r="AD169" i="2" s="1"/>
  <c r="U228" i="2"/>
  <c r="F228" i="2" s="1"/>
  <c r="V228" i="2"/>
  <c r="G228" i="2" s="1"/>
  <c r="M229" i="2"/>
  <c r="N229" i="2"/>
  <c r="AK227" i="2" l="1"/>
  <c r="H228" i="2"/>
  <c r="AR231" i="2"/>
  <c r="AQ231" i="2"/>
  <c r="AN232" i="2"/>
  <c r="AO232" i="2" s="1"/>
  <c r="AG314" i="2"/>
  <c r="AI314" i="2" s="1"/>
  <c r="AJ314" i="2" s="1"/>
  <c r="Z171" i="2"/>
  <c r="S229" i="2"/>
  <c r="W228" i="2"/>
  <c r="T229" i="2"/>
  <c r="E229" i="2" s="1"/>
  <c r="O229" i="2"/>
  <c r="L230" i="2"/>
  <c r="I228" i="2" l="1"/>
  <c r="J228" i="2"/>
  <c r="AT228" i="2" s="1"/>
  <c r="R229" i="2"/>
  <c r="AP232" i="2"/>
  <c r="AA171" i="2"/>
  <c r="AB171" i="2"/>
  <c r="AG315" i="2"/>
  <c r="AI315" i="2" s="1"/>
  <c r="AJ315" i="2" s="1"/>
  <c r="AC170" i="2"/>
  <c r="AD170" i="2" s="1"/>
  <c r="V229" i="2"/>
  <c r="G229" i="2" s="1"/>
  <c r="U229" i="2"/>
  <c r="F229" i="2" s="1"/>
  <c r="M230" i="2"/>
  <c r="N230" i="2"/>
  <c r="AK228" i="2" l="1"/>
  <c r="H229" i="2"/>
  <c r="AR232" i="2"/>
  <c r="AQ232" i="2"/>
  <c r="AN233" i="2"/>
  <c r="AO233" i="2" s="1"/>
  <c r="AG316" i="2"/>
  <c r="AI316" i="2" s="1"/>
  <c r="AJ316" i="2" s="1"/>
  <c r="Z172" i="2"/>
  <c r="W229" i="2"/>
  <c r="S230" i="2"/>
  <c r="T230" i="2"/>
  <c r="E230" i="2" s="1"/>
  <c r="O230" i="2"/>
  <c r="L231" i="2"/>
  <c r="R230" i="2" l="1"/>
  <c r="I229" i="2"/>
  <c r="J229" i="2"/>
  <c r="AT229" i="2" s="1"/>
  <c r="AP233" i="2"/>
  <c r="AA172" i="2"/>
  <c r="AB172" i="2"/>
  <c r="AG317" i="2"/>
  <c r="AI317" i="2" s="1"/>
  <c r="AJ317" i="2" s="1"/>
  <c r="AC171" i="2"/>
  <c r="AD171" i="2" s="1"/>
  <c r="V230" i="2"/>
  <c r="G230" i="2" s="1"/>
  <c r="U230" i="2"/>
  <c r="F230" i="2" s="1"/>
  <c r="M231" i="2"/>
  <c r="N231" i="2"/>
  <c r="AK229" i="2" l="1"/>
  <c r="H230" i="2"/>
  <c r="AR233" i="2"/>
  <c r="AQ233" i="2"/>
  <c r="AN234" i="2"/>
  <c r="AO234" i="2" s="1"/>
  <c r="AG318" i="2"/>
  <c r="AI318" i="2" s="1"/>
  <c r="AJ318" i="2" s="1"/>
  <c r="Z173" i="2"/>
  <c r="S231" i="2"/>
  <c r="W230" i="2"/>
  <c r="T231" i="2"/>
  <c r="E231" i="2" s="1"/>
  <c r="O231" i="2"/>
  <c r="L232" i="2"/>
  <c r="I230" i="2" l="1"/>
  <c r="J230" i="2"/>
  <c r="AT230" i="2" s="1"/>
  <c r="R231" i="2"/>
  <c r="AP234" i="2"/>
  <c r="AA173" i="2"/>
  <c r="AB173" i="2"/>
  <c r="AG319" i="2"/>
  <c r="AI319" i="2" s="1"/>
  <c r="AJ319" i="2" s="1"/>
  <c r="AC172" i="2"/>
  <c r="AD172" i="2" s="1"/>
  <c r="V231" i="2"/>
  <c r="G231" i="2" s="1"/>
  <c r="U231" i="2"/>
  <c r="F231" i="2" s="1"/>
  <c r="M232" i="2"/>
  <c r="N232" i="2"/>
  <c r="AK230" i="2" l="1"/>
  <c r="H231" i="2"/>
  <c r="AR234" i="2"/>
  <c r="AQ234" i="2"/>
  <c r="AN235" i="2"/>
  <c r="AO235" i="2" s="1"/>
  <c r="AG320" i="2"/>
  <c r="AI320" i="2" s="1"/>
  <c r="AJ320" i="2" s="1"/>
  <c r="Z174" i="2"/>
  <c r="S232" i="2"/>
  <c r="W231" i="2"/>
  <c r="T232" i="2"/>
  <c r="E232" i="2" s="1"/>
  <c r="O232" i="2"/>
  <c r="L233" i="2"/>
  <c r="I231" i="2" l="1"/>
  <c r="J231" i="2"/>
  <c r="AT231" i="2" s="1"/>
  <c r="R232" i="2"/>
  <c r="AP235" i="2"/>
  <c r="AA174" i="2"/>
  <c r="AB174" i="2"/>
  <c r="AG321" i="2"/>
  <c r="AI321" i="2" s="1"/>
  <c r="AJ321" i="2" s="1"/>
  <c r="AC173" i="2"/>
  <c r="AD173" i="2" s="1"/>
  <c r="V232" i="2"/>
  <c r="G232" i="2" s="1"/>
  <c r="U232" i="2"/>
  <c r="F232" i="2" s="1"/>
  <c r="M233" i="2"/>
  <c r="N233" i="2"/>
  <c r="AK231" i="2" l="1"/>
  <c r="H232" i="2"/>
  <c r="AR235" i="2"/>
  <c r="AQ235" i="2"/>
  <c r="AN236" i="2"/>
  <c r="AO236" i="2" s="1"/>
  <c r="AG322" i="2"/>
  <c r="AI322" i="2" s="1"/>
  <c r="AJ322" i="2" s="1"/>
  <c r="Z175" i="2"/>
  <c r="S233" i="2"/>
  <c r="W232" i="2"/>
  <c r="T233" i="2"/>
  <c r="E233" i="2" s="1"/>
  <c r="O233" i="2"/>
  <c r="L234" i="2"/>
  <c r="I232" i="2" l="1"/>
  <c r="J232" i="2"/>
  <c r="AT232" i="2" s="1"/>
  <c r="R233" i="2"/>
  <c r="AP236" i="2"/>
  <c r="AA175" i="2"/>
  <c r="AB175" i="2"/>
  <c r="AG323" i="2"/>
  <c r="AI323" i="2" s="1"/>
  <c r="AJ323" i="2" s="1"/>
  <c r="AC174" i="2"/>
  <c r="AD174" i="2" s="1"/>
  <c r="V233" i="2"/>
  <c r="G233" i="2" s="1"/>
  <c r="U233" i="2"/>
  <c r="F233" i="2" s="1"/>
  <c r="M234" i="2"/>
  <c r="N234" i="2"/>
  <c r="AK232" i="2" l="1"/>
  <c r="H233" i="2"/>
  <c r="AR236" i="2"/>
  <c r="AQ236" i="2"/>
  <c r="AN237" i="2"/>
  <c r="AO237" i="2" s="1"/>
  <c r="AG324" i="2"/>
  <c r="AI324" i="2" s="1"/>
  <c r="AJ324" i="2" s="1"/>
  <c r="Z176" i="2"/>
  <c r="S234" i="2"/>
  <c r="W233" i="2"/>
  <c r="T234" i="2"/>
  <c r="E234" i="2" s="1"/>
  <c r="O234" i="2"/>
  <c r="L235" i="2"/>
  <c r="I233" i="2" l="1"/>
  <c r="J233" i="2"/>
  <c r="AT233" i="2" s="1"/>
  <c r="R234" i="2"/>
  <c r="AP237" i="2"/>
  <c r="AA176" i="2"/>
  <c r="AB176" i="2"/>
  <c r="AG325" i="2"/>
  <c r="AI325" i="2" s="1"/>
  <c r="AJ325" i="2" s="1"/>
  <c r="AC175" i="2"/>
  <c r="AD175" i="2" s="1"/>
  <c r="V234" i="2"/>
  <c r="G234" i="2" s="1"/>
  <c r="U234" i="2"/>
  <c r="F234" i="2" s="1"/>
  <c r="N235" i="2"/>
  <c r="M235" i="2"/>
  <c r="AK233" i="2" l="1"/>
  <c r="H234" i="2"/>
  <c r="AR237" i="2"/>
  <c r="AQ237" i="2"/>
  <c r="AN238" i="2"/>
  <c r="AO238" i="2" s="1"/>
  <c r="AG326" i="2"/>
  <c r="AI326" i="2" s="1"/>
  <c r="AJ326" i="2" s="1"/>
  <c r="Z177" i="2"/>
  <c r="W234" i="2"/>
  <c r="S235" i="2"/>
  <c r="T235" i="2"/>
  <c r="E235" i="2" s="1"/>
  <c r="O235" i="2"/>
  <c r="L236" i="2"/>
  <c r="R235" i="2" l="1"/>
  <c r="I234" i="2"/>
  <c r="J234" i="2"/>
  <c r="AT234" i="2" s="1"/>
  <c r="AP238" i="2"/>
  <c r="AA177" i="2"/>
  <c r="AB177" i="2"/>
  <c r="AG327" i="2"/>
  <c r="AI327" i="2" s="1"/>
  <c r="AJ327" i="2" s="1"/>
  <c r="AC176" i="2"/>
  <c r="AD176" i="2" s="1"/>
  <c r="V235" i="2"/>
  <c r="G235" i="2" s="1"/>
  <c r="U235" i="2"/>
  <c r="F235" i="2" s="1"/>
  <c r="N236" i="2"/>
  <c r="M236" i="2"/>
  <c r="AK234" i="2" l="1"/>
  <c r="H235" i="2"/>
  <c r="AR238" i="2"/>
  <c r="AQ238" i="2"/>
  <c r="AN239" i="2"/>
  <c r="AO239" i="2" s="1"/>
  <c r="AG328" i="2"/>
  <c r="AI328" i="2" s="1"/>
  <c r="AJ328" i="2" s="1"/>
  <c r="Z178" i="2"/>
  <c r="S236" i="2"/>
  <c r="W235" i="2"/>
  <c r="T236" i="2"/>
  <c r="E236" i="2" s="1"/>
  <c r="O236" i="2"/>
  <c r="L237" i="2"/>
  <c r="I235" i="2" l="1"/>
  <c r="J235" i="2"/>
  <c r="AT235" i="2" s="1"/>
  <c r="R236" i="2"/>
  <c r="AP239" i="2"/>
  <c r="AA178" i="2"/>
  <c r="AB178" i="2"/>
  <c r="AG329" i="2"/>
  <c r="AI329" i="2" s="1"/>
  <c r="AJ329" i="2" s="1"/>
  <c r="AC177" i="2"/>
  <c r="AD177" i="2" s="1"/>
  <c r="V236" i="2"/>
  <c r="G236" i="2" s="1"/>
  <c r="U236" i="2"/>
  <c r="F236" i="2" s="1"/>
  <c r="N237" i="2"/>
  <c r="M237" i="2"/>
  <c r="AK235" i="2" l="1"/>
  <c r="H236" i="2"/>
  <c r="AR239" i="2"/>
  <c r="AQ239" i="2"/>
  <c r="AN240" i="2"/>
  <c r="AO240" i="2" s="1"/>
  <c r="AG330" i="2"/>
  <c r="AI330" i="2" s="1"/>
  <c r="AJ330" i="2" s="1"/>
  <c r="Z179" i="2"/>
  <c r="S237" i="2"/>
  <c r="W236" i="2"/>
  <c r="T237" i="2"/>
  <c r="E237" i="2" s="1"/>
  <c r="O237" i="2"/>
  <c r="L238" i="2"/>
  <c r="I236" i="2" l="1"/>
  <c r="J236" i="2"/>
  <c r="AT236" i="2" s="1"/>
  <c r="R237" i="2"/>
  <c r="AP240" i="2"/>
  <c r="AA179" i="2"/>
  <c r="AB179" i="2"/>
  <c r="AG331" i="2"/>
  <c r="AI331" i="2" s="1"/>
  <c r="AJ331" i="2" s="1"/>
  <c r="AC178" i="2"/>
  <c r="AD178" i="2" s="1"/>
  <c r="U237" i="2"/>
  <c r="F237" i="2" s="1"/>
  <c r="V237" i="2"/>
  <c r="G237" i="2" s="1"/>
  <c r="M238" i="2"/>
  <c r="N238" i="2"/>
  <c r="AK236" i="2" l="1"/>
  <c r="H237" i="2"/>
  <c r="AR240" i="2"/>
  <c r="AQ240" i="2"/>
  <c r="AN241" i="2"/>
  <c r="AO241" i="2" s="1"/>
  <c r="AG332" i="2"/>
  <c r="AI332" i="2" s="1"/>
  <c r="AJ332" i="2" s="1"/>
  <c r="Z180" i="2"/>
  <c r="S238" i="2"/>
  <c r="W237" i="2"/>
  <c r="T238" i="2"/>
  <c r="E238" i="2" s="1"/>
  <c r="O238" i="2"/>
  <c r="L239" i="2"/>
  <c r="I237" i="2" l="1"/>
  <c r="J237" i="2"/>
  <c r="AT237" i="2" s="1"/>
  <c r="R238" i="2"/>
  <c r="AP241" i="2"/>
  <c r="AA180" i="2"/>
  <c r="AB180" i="2"/>
  <c r="AG333" i="2"/>
  <c r="AI333" i="2" s="1"/>
  <c r="AJ333" i="2" s="1"/>
  <c r="AC179" i="2"/>
  <c r="AD179" i="2" s="1"/>
  <c r="V238" i="2"/>
  <c r="G238" i="2" s="1"/>
  <c r="U238" i="2"/>
  <c r="F238" i="2" s="1"/>
  <c r="N239" i="2"/>
  <c r="M239" i="2"/>
  <c r="AK237" i="2" l="1"/>
  <c r="H238" i="2"/>
  <c r="AR241" i="2"/>
  <c r="AQ241" i="2"/>
  <c r="AN242" i="2"/>
  <c r="AO242" i="2" s="1"/>
  <c r="AG334" i="2"/>
  <c r="AI334" i="2" s="1"/>
  <c r="AJ334" i="2" s="1"/>
  <c r="Z181" i="2"/>
  <c r="S239" i="2"/>
  <c r="W238" i="2"/>
  <c r="T239" i="2"/>
  <c r="E239" i="2" s="1"/>
  <c r="O239" i="2"/>
  <c r="L240" i="2"/>
  <c r="I238" i="2" l="1"/>
  <c r="J238" i="2"/>
  <c r="AT238" i="2" s="1"/>
  <c r="R239" i="2"/>
  <c r="AP242" i="2"/>
  <c r="AA181" i="2"/>
  <c r="AB181" i="2"/>
  <c r="AG335" i="2"/>
  <c r="AI335" i="2" s="1"/>
  <c r="AJ335" i="2" s="1"/>
  <c r="AC180" i="2"/>
  <c r="AD180" i="2" s="1"/>
  <c r="V239" i="2"/>
  <c r="G239" i="2" s="1"/>
  <c r="U239" i="2"/>
  <c r="F239" i="2" s="1"/>
  <c r="M240" i="2"/>
  <c r="N240" i="2"/>
  <c r="AK238" i="2" l="1"/>
  <c r="H239" i="2"/>
  <c r="AR242" i="2"/>
  <c r="AQ242" i="2"/>
  <c r="AN243" i="2"/>
  <c r="AO243" i="2" s="1"/>
  <c r="AG336" i="2"/>
  <c r="AI336" i="2" s="1"/>
  <c r="AJ336" i="2" s="1"/>
  <c r="Z182" i="2"/>
  <c r="S240" i="2"/>
  <c r="W239" i="2"/>
  <c r="T240" i="2"/>
  <c r="E240" i="2" s="1"/>
  <c r="O240" i="2"/>
  <c r="L241" i="2"/>
  <c r="I239" i="2" l="1"/>
  <c r="J239" i="2"/>
  <c r="AT239" i="2" s="1"/>
  <c r="R240" i="2"/>
  <c r="AP243" i="2"/>
  <c r="AA182" i="2"/>
  <c r="AB182" i="2"/>
  <c r="AG337" i="2"/>
  <c r="AI337" i="2" s="1"/>
  <c r="AJ337" i="2" s="1"/>
  <c r="AC181" i="2"/>
  <c r="AD181" i="2" s="1"/>
  <c r="V240" i="2"/>
  <c r="G240" i="2" s="1"/>
  <c r="U240" i="2"/>
  <c r="F240" i="2" s="1"/>
  <c r="M241" i="2"/>
  <c r="N241" i="2"/>
  <c r="AK239" i="2" l="1"/>
  <c r="H240" i="2"/>
  <c r="AR243" i="2"/>
  <c r="AQ243" i="2"/>
  <c r="AN244" i="2"/>
  <c r="AO244" i="2" s="1"/>
  <c r="AG338" i="2"/>
  <c r="AI338" i="2" s="1"/>
  <c r="AJ338" i="2" s="1"/>
  <c r="Z183" i="2"/>
  <c r="S241" i="2"/>
  <c r="W240" i="2"/>
  <c r="T241" i="2"/>
  <c r="E241" i="2" s="1"/>
  <c r="O241" i="2"/>
  <c r="L242" i="2"/>
  <c r="I240" i="2" l="1"/>
  <c r="J240" i="2"/>
  <c r="AT240" i="2" s="1"/>
  <c r="R241" i="2"/>
  <c r="AP244" i="2"/>
  <c r="AA183" i="2"/>
  <c r="AB183" i="2"/>
  <c r="AG339" i="2"/>
  <c r="AI339" i="2" s="1"/>
  <c r="AJ339" i="2" s="1"/>
  <c r="AC182" i="2"/>
  <c r="AD182" i="2" s="1"/>
  <c r="U241" i="2"/>
  <c r="F241" i="2" s="1"/>
  <c r="V241" i="2"/>
  <c r="G241" i="2" s="1"/>
  <c r="N242" i="2"/>
  <c r="M242" i="2"/>
  <c r="AK240" i="2" l="1"/>
  <c r="H241" i="2"/>
  <c r="AR244" i="2"/>
  <c r="AQ244" i="2"/>
  <c r="AN245" i="2"/>
  <c r="AO245" i="2" s="1"/>
  <c r="AG340" i="2"/>
  <c r="AI340" i="2" s="1"/>
  <c r="AJ340" i="2" s="1"/>
  <c r="Z184" i="2"/>
  <c r="S242" i="2"/>
  <c r="W241" i="2"/>
  <c r="T242" i="2"/>
  <c r="E242" i="2" s="1"/>
  <c r="O242" i="2"/>
  <c r="L243" i="2"/>
  <c r="I241" i="2" l="1"/>
  <c r="J241" i="2"/>
  <c r="AT241" i="2" s="1"/>
  <c r="R242" i="2"/>
  <c r="AP245" i="2"/>
  <c r="AA184" i="2"/>
  <c r="AB184" i="2"/>
  <c r="AG341" i="2"/>
  <c r="AI341" i="2" s="1"/>
  <c r="AJ341" i="2" s="1"/>
  <c r="AC183" i="2"/>
  <c r="AD183" i="2" s="1"/>
  <c r="V242" i="2"/>
  <c r="G242" i="2" s="1"/>
  <c r="U242" i="2"/>
  <c r="F242" i="2" s="1"/>
  <c r="N243" i="2"/>
  <c r="M243" i="2"/>
  <c r="AK241" i="2" l="1"/>
  <c r="H242" i="2"/>
  <c r="AR245" i="2"/>
  <c r="AQ245" i="2"/>
  <c r="AN246" i="2"/>
  <c r="AO246" i="2" s="1"/>
  <c r="AG342" i="2"/>
  <c r="AI342" i="2" s="1"/>
  <c r="AJ342" i="2" s="1"/>
  <c r="Z185" i="2"/>
  <c r="W242" i="2"/>
  <c r="S243" i="2"/>
  <c r="T243" i="2"/>
  <c r="E243" i="2" s="1"/>
  <c r="O243" i="2"/>
  <c r="L244" i="2"/>
  <c r="R243" i="2" l="1"/>
  <c r="I242" i="2"/>
  <c r="J242" i="2"/>
  <c r="AT242" i="2" s="1"/>
  <c r="AP246" i="2"/>
  <c r="AA185" i="2"/>
  <c r="AB185" i="2"/>
  <c r="AG343" i="2"/>
  <c r="AI343" i="2" s="1"/>
  <c r="AJ343" i="2" s="1"/>
  <c r="AC184" i="2"/>
  <c r="AD184" i="2" s="1"/>
  <c r="V243" i="2"/>
  <c r="G243" i="2" s="1"/>
  <c r="U243" i="2"/>
  <c r="F243" i="2" s="1"/>
  <c r="N244" i="2"/>
  <c r="M244" i="2"/>
  <c r="AK242" i="2" l="1"/>
  <c r="H243" i="2"/>
  <c r="AR246" i="2"/>
  <c r="AQ246" i="2"/>
  <c r="AN247" i="2"/>
  <c r="AO247" i="2" s="1"/>
  <c r="AG344" i="2"/>
  <c r="AI344" i="2" s="1"/>
  <c r="AJ344" i="2" s="1"/>
  <c r="Z186" i="2"/>
  <c r="AC185" i="2"/>
  <c r="AD185" i="2" s="1"/>
  <c r="S244" i="2"/>
  <c r="W243" i="2"/>
  <c r="T244" i="2"/>
  <c r="E244" i="2" s="1"/>
  <c r="O244" i="2"/>
  <c r="L245" i="2"/>
  <c r="R244" i="2" l="1"/>
  <c r="I243" i="2"/>
  <c r="J243" i="2"/>
  <c r="AT243" i="2" s="1"/>
  <c r="AP247" i="2"/>
  <c r="AA186" i="2"/>
  <c r="AB186" i="2"/>
  <c r="AG345" i="2"/>
  <c r="AI345" i="2" s="1"/>
  <c r="AJ345" i="2" s="1"/>
  <c r="V244" i="2"/>
  <c r="G244" i="2" s="1"/>
  <c r="U244" i="2"/>
  <c r="F244" i="2" s="1"/>
  <c r="M245" i="2"/>
  <c r="N245" i="2"/>
  <c r="AK243" i="2" l="1"/>
  <c r="H244" i="2"/>
  <c r="AR247" i="2"/>
  <c r="AQ247" i="2"/>
  <c r="AN248" i="2"/>
  <c r="AO248" i="2" s="1"/>
  <c r="AG346" i="2"/>
  <c r="AI346" i="2" s="1"/>
  <c r="AJ346" i="2" s="1"/>
  <c r="Z187" i="2"/>
  <c r="S245" i="2"/>
  <c r="W244" i="2"/>
  <c r="T245" i="2"/>
  <c r="E245" i="2" s="1"/>
  <c r="O245" i="2"/>
  <c r="L246" i="2"/>
  <c r="I244" i="2" l="1"/>
  <c r="J244" i="2"/>
  <c r="AT244" i="2" s="1"/>
  <c r="R245" i="2"/>
  <c r="AP248" i="2"/>
  <c r="AA187" i="2"/>
  <c r="AB187" i="2"/>
  <c r="AG347" i="2"/>
  <c r="AI347" i="2" s="1"/>
  <c r="AJ347" i="2" s="1"/>
  <c r="AC186" i="2"/>
  <c r="AD186" i="2" s="1"/>
  <c r="U245" i="2"/>
  <c r="F245" i="2" s="1"/>
  <c r="V245" i="2"/>
  <c r="G245" i="2" s="1"/>
  <c r="M246" i="2"/>
  <c r="N246" i="2"/>
  <c r="AK244" i="2" l="1"/>
  <c r="H245" i="2"/>
  <c r="AR248" i="2"/>
  <c r="AQ248" i="2"/>
  <c r="AN249" i="2"/>
  <c r="AO249" i="2" s="1"/>
  <c r="AG348" i="2"/>
  <c r="AI348" i="2" s="1"/>
  <c r="AJ348" i="2" s="1"/>
  <c r="Z188" i="2"/>
  <c r="S246" i="2"/>
  <c r="W245" i="2"/>
  <c r="T246" i="2"/>
  <c r="E246" i="2" s="1"/>
  <c r="O246" i="2"/>
  <c r="L247" i="2"/>
  <c r="I245" i="2" l="1"/>
  <c r="J245" i="2"/>
  <c r="AT245" i="2" s="1"/>
  <c r="R246" i="2"/>
  <c r="AP249" i="2"/>
  <c r="AA188" i="2"/>
  <c r="AB188" i="2"/>
  <c r="AG349" i="2"/>
  <c r="AI349" i="2" s="1"/>
  <c r="AJ349" i="2" s="1"/>
  <c r="AC187" i="2"/>
  <c r="AD187" i="2" s="1"/>
  <c r="U246" i="2"/>
  <c r="F246" i="2" s="1"/>
  <c r="V246" i="2"/>
  <c r="G246" i="2" s="1"/>
  <c r="N247" i="2"/>
  <c r="M247" i="2"/>
  <c r="AK245" i="2" l="1"/>
  <c r="H246" i="2"/>
  <c r="AR249" i="2"/>
  <c r="AQ249" i="2"/>
  <c r="AN250" i="2"/>
  <c r="AO250" i="2" s="1"/>
  <c r="AG350" i="2"/>
  <c r="AI350" i="2" s="1"/>
  <c r="AJ350" i="2" s="1"/>
  <c r="Z189" i="2"/>
  <c r="S247" i="2"/>
  <c r="W246" i="2"/>
  <c r="T247" i="2"/>
  <c r="E247" i="2" s="1"/>
  <c r="O247" i="2"/>
  <c r="L248" i="2"/>
  <c r="J246" i="2" l="1"/>
  <c r="AT246" i="2" s="1"/>
  <c r="I246" i="2"/>
  <c r="R247" i="2"/>
  <c r="AP250" i="2"/>
  <c r="AA189" i="2"/>
  <c r="AB189" i="2"/>
  <c r="AG351" i="2"/>
  <c r="AI351" i="2" s="1"/>
  <c r="AJ351" i="2" s="1"/>
  <c r="AC188" i="2"/>
  <c r="AD188" i="2" s="1"/>
  <c r="V247" i="2"/>
  <c r="G247" i="2" s="1"/>
  <c r="U247" i="2"/>
  <c r="F247" i="2" s="1"/>
  <c r="N248" i="2"/>
  <c r="M248" i="2"/>
  <c r="AK246" i="2" l="1"/>
  <c r="H247" i="2"/>
  <c r="AR250" i="2"/>
  <c r="AQ250" i="2"/>
  <c r="AN251" i="2"/>
  <c r="AO251" i="2" s="1"/>
  <c r="AG352" i="2"/>
  <c r="AI352" i="2" s="1"/>
  <c r="AJ352" i="2" s="1"/>
  <c r="Z190" i="2"/>
  <c r="S248" i="2"/>
  <c r="W247" i="2"/>
  <c r="T248" i="2"/>
  <c r="E248" i="2" s="1"/>
  <c r="O248" i="2"/>
  <c r="L249" i="2"/>
  <c r="J247" i="2" l="1"/>
  <c r="AT247" i="2" s="1"/>
  <c r="I247" i="2"/>
  <c r="R248" i="2"/>
  <c r="AP251" i="2"/>
  <c r="AA190" i="2"/>
  <c r="AB190" i="2"/>
  <c r="AG353" i="2"/>
  <c r="AI353" i="2" s="1"/>
  <c r="AJ353" i="2" s="1"/>
  <c r="AC189" i="2"/>
  <c r="AD189" i="2" s="1"/>
  <c r="AK247" i="2"/>
  <c r="V248" i="2"/>
  <c r="G248" i="2" s="1"/>
  <c r="U248" i="2"/>
  <c r="F248" i="2" s="1"/>
  <c r="M249" i="2"/>
  <c r="N249" i="2"/>
  <c r="H248" i="2" l="1"/>
  <c r="AR251" i="2"/>
  <c r="AQ251" i="2"/>
  <c r="AN252" i="2"/>
  <c r="AO252" i="2" s="1"/>
  <c r="AG354" i="2"/>
  <c r="AI354" i="2" s="1"/>
  <c r="AJ354" i="2" s="1"/>
  <c r="Z191" i="2"/>
  <c r="W248" i="2"/>
  <c r="S249" i="2"/>
  <c r="T249" i="2"/>
  <c r="E249" i="2" s="1"/>
  <c r="O249" i="2"/>
  <c r="L250" i="2"/>
  <c r="R249" i="2" l="1"/>
  <c r="I248" i="2"/>
  <c r="J248" i="2"/>
  <c r="AT248" i="2" s="1"/>
  <c r="AP252" i="2"/>
  <c r="AA191" i="2"/>
  <c r="AB191" i="2"/>
  <c r="AG355" i="2"/>
  <c r="AI355" i="2" s="1"/>
  <c r="AJ355" i="2" s="1"/>
  <c r="AC190" i="2"/>
  <c r="AD190" i="2" s="1"/>
  <c r="U249" i="2"/>
  <c r="F249" i="2" s="1"/>
  <c r="V249" i="2"/>
  <c r="G249" i="2" s="1"/>
  <c r="N250" i="2"/>
  <c r="M250" i="2"/>
  <c r="AK248" i="2" l="1"/>
  <c r="H249" i="2"/>
  <c r="AR252" i="2"/>
  <c r="AQ252" i="2"/>
  <c r="AN253" i="2"/>
  <c r="AO253" i="2" s="1"/>
  <c r="AG356" i="2"/>
  <c r="AI356" i="2" s="1"/>
  <c r="AJ356" i="2" s="1"/>
  <c r="Z192" i="2"/>
  <c r="S250" i="2"/>
  <c r="W249" i="2"/>
  <c r="T250" i="2"/>
  <c r="E250" i="2" s="1"/>
  <c r="O250" i="2"/>
  <c r="L251" i="2"/>
  <c r="R250" i="2" l="1"/>
  <c r="I249" i="2"/>
  <c r="J249" i="2"/>
  <c r="AT249" i="2" s="1"/>
  <c r="AP253" i="2"/>
  <c r="AA192" i="2"/>
  <c r="AB192" i="2"/>
  <c r="AG357" i="2"/>
  <c r="AI357" i="2" s="1"/>
  <c r="AJ357" i="2" s="1"/>
  <c r="AC191" i="2"/>
  <c r="AD191" i="2" s="1"/>
  <c r="V250" i="2"/>
  <c r="G250" i="2" s="1"/>
  <c r="U250" i="2"/>
  <c r="F250" i="2" s="1"/>
  <c r="N251" i="2"/>
  <c r="M251" i="2"/>
  <c r="AK249" i="2" l="1"/>
  <c r="H250" i="2"/>
  <c r="AR253" i="2"/>
  <c r="AQ253" i="2"/>
  <c r="AN254" i="2"/>
  <c r="AO254" i="2" s="1"/>
  <c r="AG358" i="2"/>
  <c r="AI358" i="2" s="1"/>
  <c r="AJ358" i="2" s="1"/>
  <c r="Z193" i="2"/>
  <c r="S251" i="2"/>
  <c r="T251" i="2"/>
  <c r="W250" i="2"/>
  <c r="O251" i="2"/>
  <c r="L252" i="2"/>
  <c r="R251" i="2" l="1"/>
  <c r="I250" i="2"/>
  <c r="J250" i="2"/>
  <c r="AT250" i="2" s="1"/>
  <c r="U251" i="2"/>
  <c r="F251" i="2" s="1"/>
  <c r="E251" i="2"/>
  <c r="AP254" i="2"/>
  <c r="AA193" i="2"/>
  <c r="AB193" i="2"/>
  <c r="AG359" i="2"/>
  <c r="AI359" i="2" s="1"/>
  <c r="AJ359" i="2" s="1"/>
  <c r="AC192" i="2"/>
  <c r="AD192" i="2" s="1"/>
  <c r="V251" i="2"/>
  <c r="G251" i="2" s="1"/>
  <c r="M252" i="2"/>
  <c r="N252" i="2"/>
  <c r="AK250" i="2" l="1"/>
  <c r="T252" i="2"/>
  <c r="E252" i="2" s="1"/>
  <c r="H251" i="2"/>
  <c r="AR254" i="2"/>
  <c r="AQ254" i="2"/>
  <c r="AN255" i="2"/>
  <c r="AO255" i="2" s="1"/>
  <c r="AG360" i="2"/>
  <c r="AI360" i="2" s="1"/>
  <c r="AJ360" i="2" s="1"/>
  <c r="Z194" i="2"/>
  <c r="W251" i="2"/>
  <c r="S252" i="2"/>
  <c r="O252" i="2"/>
  <c r="L253" i="2"/>
  <c r="U252" i="2" l="1"/>
  <c r="F252" i="2" s="1"/>
  <c r="V252" i="2"/>
  <c r="G252" i="2" s="1"/>
  <c r="R252" i="2"/>
  <c r="J251" i="2"/>
  <c r="AT251" i="2" s="1"/>
  <c r="I251" i="2"/>
  <c r="AP255" i="2"/>
  <c r="AA194" i="2"/>
  <c r="AB194" i="2"/>
  <c r="AG361" i="2"/>
  <c r="AI361" i="2" s="1"/>
  <c r="AJ361" i="2" s="1"/>
  <c r="AC193" i="2"/>
  <c r="AD193" i="2" s="1"/>
  <c r="N253" i="2"/>
  <c r="M253" i="2"/>
  <c r="AK251" i="2" l="1"/>
  <c r="T253" i="2"/>
  <c r="E253" i="2" s="1"/>
  <c r="W252" i="2"/>
  <c r="H252" i="2"/>
  <c r="AR255" i="2"/>
  <c r="AQ255" i="2"/>
  <c r="AN256" i="2"/>
  <c r="AO256" i="2" s="1"/>
  <c r="AG362" i="2"/>
  <c r="AI362" i="2" s="1"/>
  <c r="AJ362" i="2" s="1"/>
  <c r="Z195" i="2"/>
  <c r="S253" i="2"/>
  <c r="O253" i="2"/>
  <c r="L254" i="2"/>
  <c r="U253" i="2" l="1"/>
  <c r="F253" i="2" s="1"/>
  <c r="V253" i="2"/>
  <c r="G253" i="2" s="1"/>
  <c r="J252" i="2"/>
  <c r="AT252" i="2" s="1"/>
  <c r="I252" i="2"/>
  <c r="R253" i="2"/>
  <c r="AP256" i="2"/>
  <c r="AA195" i="2"/>
  <c r="AB195" i="2"/>
  <c r="AG363" i="2"/>
  <c r="AI363" i="2" s="1"/>
  <c r="AJ363" i="2" s="1"/>
  <c r="AC194" i="2"/>
  <c r="AD194" i="2" s="1"/>
  <c r="N254" i="2"/>
  <c r="M254" i="2"/>
  <c r="T254" i="2" l="1"/>
  <c r="E254" i="2" s="1"/>
  <c r="H253" i="2"/>
  <c r="W253" i="2"/>
  <c r="J253" i="2" s="1"/>
  <c r="AT253" i="2" s="1"/>
  <c r="AK252" i="2"/>
  <c r="AR256" i="2"/>
  <c r="AQ256" i="2"/>
  <c r="AN257" i="2"/>
  <c r="AO257" i="2" s="1"/>
  <c r="AG364" i="2"/>
  <c r="AI364" i="2" s="1"/>
  <c r="AJ364" i="2" s="1"/>
  <c r="Z196" i="2"/>
  <c r="S254" i="2"/>
  <c r="O254" i="2"/>
  <c r="L255" i="2"/>
  <c r="V254" i="2" l="1"/>
  <c r="G254" i="2" s="1"/>
  <c r="U254" i="2"/>
  <c r="F254" i="2" s="1"/>
  <c r="I253" i="2"/>
  <c r="AK253" i="2"/>
  <c r="R254" i="2"/>
  <c r="AP257" i="2"/>
  <c r="AA196" i="2"/>
  <c r="AB196" i="2"/>
  <c r="AG365" i="2"/>
  <c r="AI365" i="2" s="1"/>
  <c r="AJ365" i="2" s="1"/>
  <c r="AC195" i="2"/>
  <c r="AD195" i="2" s="1"/>
  <c r="N255" i="2"/>
  <c r="M255" i="2"/>
  <c r="H254" i="2" l="1"/>
  <c r="T255" i="2"/>
  <c r="U255" i="2" s="1"/>
  <c r="F255" i="2" s="1"/>
  <c r="W254" i="2"/>
  <c r="J254" i="2" s="1"/>
  <c r="AT254" i="2" s="1"/>
  <c r="AR257" i="2"/>
  <c r="AQ257" i="2"/>
  <c r="AN258" i="2"/>
  <c r="AO258" i="2" s="1"/>
  <c r="AG366" i="2"/>
  <c r="AI366" i="2" s="1"/>
  <c r="AJ366" i="2" s="1"/>
  <c r="Z197" i="2"/>
  <c r="S255" i="2"/>
  <c r="O255" i="2"/>
  <c r="L256" i="2"/>
  <c r="T256" i="2" l="1"/>
  <c r="E256" i="2" s="1"/>
  <c r="E255" i="2"/>
  <c r="V255" i="2"/>
  <c r="W255" i="2" s="1"/>
  <c r="J255" i="2" s="1"/>
  <c r="AT255" i="2" s="1"/>
  <c r="I254" i="2"/>
  <c r="AK254" i="2"/>
  <c r="I255" i="2"/>
  <c r="R255" i="2"/>
  <c r="H255" i="2" s="1"/>
  <c r="AP258" i="2"/>
  <c r="AA197" i="2"/>
  <c r="AB197" i="2"/>
  <c r="AG367" i="2"/>
  <c r="AI367" i="2" s="1"/>
  <c r="AJ367" i="2" s="1"/>
  <c r="AC196" i="2"/>
  <c r="AD196" i="2" s="1"/>
  <c r="M256" i="2"/>
  <c r="N256" i="2"/>
  <c r="V256" i="2" l="1"/>
  <c r="G256" i="2" s="1"/>
  <c r="U256" i="2"/>
  <c r="G255" i="2"/>
  <c r="AK255" i="2"/>
  <c r="AR258" i="2"/>
  <c r="AQ258" i="2"/>
  <c r="AN259" i="2"/>
  <c r="AO259" i="2" s="1"/>
  <c r="AG368" i="2"/>
  <c r="AI368" i="2" s="1"/>
  <c r="AJ368" i="2" s="1"/>
  <c r="Z198" i="2"/>
  <c r="S256" i="2"/>
  <c r="O256" i="2"/>
  <c r="L257" i="2"/>
  <c r="W256" i="2" l="1"/>
  <c r="I256" i="2" s="1"/>
  <c r="T257" i="2"/>
  <c r="E257" i="2" s="1"/>
  <c r="F256" i="2"/>
  <c r="R256" i="2"/>
  <c r="H256" i="2" s="1"/>
  <c r="AP259" i="2"/>
  <c r="AA198" i="2"/>
  <c r="AB198" i="2"/>
  <c r="AG369" i="2"/>
  <c r="AI369" i="2" s="1"/>
  <c r="AJ369" i="2" s="1"/>
  <c r="AC197" i="2"/>
  <c r="AD197" i="2" s="1"/>
  <c r="M257" i="2"/>
  <c r="N257" i="2"/>
  <c r="J256" i="2" l="1"/>
  <c r="AT256" i="2" s="1"/>
  <c r="U257" i="2"/>
  <c r="V257" i="2"/>
  <c r="G257" i="2" s="1"/>
  <c r="AR259" i="2"/>
  <c r="AQ259" i="2"/>
  <c r="AN260" i="2"/>
  <c r="AO260" i="2" s="1"/>
  <c r="AG370" i="2"/>
  <c r="AI370" i="2" s="1"/>
  <c r="AJ370" i="2" s="1"/>
  <c r="Z199" i="2"/>
  <c r="S257" i="2"/>
  <c r="O257" i="2"/>
  <c r="L258" i="2"/>
  <c r="AK256" i="2" l="1"/>
  <c r="W257" i="2"/>
  <c r="J257" i="2" s="1"/>
  <c r="AT257" i="2" s="1"/>
  <c r="T258" i="2"/>
  <c r="E258" i="2" s="1"/>
  <c r="F257" i="2"/>
  <c r="R257" i="2"/>
  <c r="H257" i="2" s="1"/>
  <c r="AP260" i="2"/>
  <c r="AA199" i="2"/>
  <c r="AB199" i="2"/>
  <c r="AG371" i="2"/>
  <c r="AI371" i="2" s="1"/>
  <c r="AJ371" i="2" s="1"/>
  <c r="AC198" i="2"/>
  <c r="AD198" i="2" s="1"/>
  <c r="M258" i="2"/>
  <c r="N258" i="2"/>
  <c r="V258" i="2" l="1"/>
  <c r="U258" i="2"/>
  <c r="W258" i="2" s="1"/>
  <c r="I257" i="2"/>
  <c r="AK257" i="2"/>
  <c r="F258" i="2"/>
  <c r="G258" i="2"/>
  <c r="AR260" i="2"/>
  <c r="AQ260" i="2"/>
  <c r="AN261" i="2"/>
  <c r="AO261" i="2" s="1"/>
  <c r="AG372" i="2"/>
  <c r="AI372" i="2" s="1"/>
  <c r="AJ372" i="2" s="1"/>
  <c r="Z200" i="2"/>
  <c r="S258" i="2"/>
  <c r="O258" i="2"/>
  <c r="L259" i="2"/>
  <c r="T259" i="2"/>
  <c r="E259" i="2" l="1"/>
  <c r="I258" i="2"/>
  <c r="J258" i="2"/>
  <c r="AT258" i="2" s="1"/>
  <c r="R258" i="2"/>
  <c r="H258" i="2" s="1"/>
  <c r="AP261" i="2"/>
  <c r="AA200" i="2"/>
  <c r="AB200" i="2"/>
  <c r="AG373" i="2"/>
  <c r="AI373" i="2" s="1"/>
  <c r="AJ373" i="2" s="1"/>
  <c r="AC199" i="2"/>
  <c r="AD199" i="2" s="1"/>
  <c r="V259" i="2"/>
  <c r="U259" i="2"/>
  <c r="M259" i="2"/>
  <c r="N259" i="2"/>
  <c r="G259" i="2" l="1"/>
  <c r="AK258" i="2"/>
  <c r="F259" i="2"/>
  <c r="AR261" i="2"/>
  <c r="AQ261" i="2"/>
  <c r="AN262" i="2"/>
  <c r="AO262" i="2" s="1"/>
  <c r="AG374" i="2"/>
  <c r="AI374" i="2" s="1"/>
  <c r="AJ374" i="2" s="1"/>
  <c r="Z201" i="2"/>
  <c r="W259" i="2"/>
  <c r="S259" i="2"/>
  <c r="O259" i="2"/>
  <c r="L260" i="2"/>
  <c r="T260" i="2"/>
  <c r="E260" i="2" l="1"/>
  <c r="I259" i="2"/>
  <c r="J259" i="2"/>
  <c r="AT259" i="2" s="1"/>
  <c r="R259" i="2"/>
  <c r="H259" i="2" s="1"/>
  <c r="AP262" i="2"/>
  <c r="AA201" i="2"/>
  <c r="AB201" i="2"/>
  <c r="AG375" i="2"/>
  <c r="AI375" i="2" s="1"/>
  <c r="AJ375" i="2" s="1"/>
  <c r="AC200" i="2"/>
  <c r="AD200" i="2" s="1"/>
  <c r="V260" i="2"/>
  <c r="U260" i="2"/>
  <c r="M260" i="2"/>
  <c r="N260" i="2"/>
  <c r="G260" i="2" l="1"/>
  <c r="AK259" i="2"/>
  <c r="F260" i="2"/>
  <c r="AR262" i="2"/>
  <c r="AQ262" i="2"/>
  <c r="AN263" i="2"/>
  <c r="AO263" i="2" s="1"/>
  <c r="AG376" i="2"/>
  <c r="AI376" i="2" s="1"/>
  <c r="AJ376" i="2" s="1"/>
  <c r="Z202" i="2"/>
  <c r="S260" i="2"/>
  <c r="W260" i="2"/>
  <c r="O260" i="2"/>
  <c r="L261" i="2"/>
  <c r="T261" i="2"/>
  <c r="I260" i="2" l="1"/>
  <c r="E261" i="2"/>
  <c r="J260" i="2"/>
  <c r="AT260" i="2" s="1"/>
  <c r="R260" i="2"/>
  <c r="H260" i="2" s="1"/>
  <c r="AP263" i="2"/>
  <c r="AA202" i="2"/>
  <c r="AB202" i="2"/>
  <c r="AG377" i="2"/>
  <c r="AI377" i="2" s="1"/>
  <c r="AJ377" i="2" s="1"/>
  <c r="AC201" i="2"/>
  <c r="AD201" i="2" s="1"/>
  <c r="V261" i="2"/>
  <c r="U261" i="2"/>
  <c r="M261" i="2"/>
  <c r="N261" i="2"/>
  <c r="AK260" i="2" l="1"/>
  <c r="F261" i="2"/>
  <c r="G261" i="2"/>
  <c r="AR263" i="2"/>
  <c r="AQ263" i="2"/>
  <c r="AN264" i="2"/>
  <c r="AO264" i="2" s="1"/>
  <c r="AG378" i="2"/>
  <c r="AI378" i="2" s="1"/>
  <c r="AJ378" i="2" s="1"/>
  <c r="Z203" i="2"/>
  <c r="AC202" i="2"/>
  <c r="AD202" i="2" s="1"/>
  <c r="S261" i="2"/>
  <c r="W261" i="2"/>
  <c r="O261" i="2"/>
  <c r="T262" i="2"/>
  <c r="L262" i="2"/>
  <c r="E262" i="2" l="1"/>
  <c r="I261" i="2"/>
  <c r="J261" i="2"/>
  <c r="AT261" i="2" s="1"/>
  <c r="R261" i="2"/>
  <c r="H261" i="2" s="1"/>
  <c r="AP264" i="2"/>
  <c r="AA203" i="2"/>
  <c r="AB203" i="2"/>
  <c r="AG379" i="2"/>
  <c r="AI379" i="2" s="1"/>
  <c r="AJ379" i="2" s="1"/>
  <c r="V262" i="2"/>
  <c r="U262" i="2"/>
  <c r="N262" i="2"/>
  <c r="M262" i="2"/>
  <c r="AK261" i="2" l="1"/>
  <c r="G262" i="2"/>
  <c r="F262" i="2"/>
  <c r="AR264" i="2"/>
  <c r="AQ264" i="2"/>
  <c r="AN265" i="2"/>
  <c r="AO265" i="2" s="1"/>
  <c r="AG380" i="2"/>
  <c r="AI380" i="2" s="1"/>
  <c r="AJ380" i="2" s="1"/>
  <c r="Z204" i="2"/>
  <c r="S262" i="2"/>
  <c r="W262" i="2"/>
  <c r="O262" i="2"/>
  <c r="T263" i="2"/>
  <c r="L263" i="2"/>
  <c r="E263" i="2" l="1"/>
  <c r="J262" i="2"/>
  <c r="AT262" i="2" s="1"/>
  <c r="I262" i="2"/>
  <c r="R262" i="2"/>
  <c r="H262" i="2" s="1"/>
  <c r="AP265" i="2"/>
  <c r="AA204" i="2"/>
  <c r="AB204" i="2"/>
  <c r="AG381" i="2"/>
  <c r="AI381" i="2" s="1"/>
  <c r="AJ381" i="2" s="1"/>
  <c r="AC203" i="2"/>
  <c r="AD203" i="2" s="1"/>
  <c r="V263" i="2"/>
  <c r="U263" i="2"/>
  <c r="M263" i="2"/>
  <c r="N263" i="2"/>
  <c r="AK262" i="2" l="1"/>
  <c r="G263" i="2"/>
  <c r="F263" i="2"/>
  <c r="AR265" i="2"/>
  <c r="AQ265" i="2"/>
  <c r="AN266" i="2"/>
  <c r="AO266" i="2" s="1"/>
  <c r="AG382" i="2"/>
  <c r="AI382" i="2" s="1"/>
  <c r="AJ382" i="2" s="1"/>
  <c r="Z205" i="2"/>
  <c r="W263" i="2"/>
  <c r="S263" i="2"/>
  <c r="O263" i="2"/>
  <c r="L264" i="2"/>
  <c r="T264" i="2"/>
  <c r="J263" i="2" l="1"/>
  <c r="AT263" i="2" s="1"/>
  <c r="E264" i="2"/>
  <c r="I263" i="2"/>
  <c r="R263" i="2"/>
  <c r="H263" i="2" s="1"/>
  <c r="AP266" i="2"/>
  <c r="AA205" i="2"/>
  <c r="AB205" i="2"/>
  <c r="AG383" i="2"/>
  <c r="AI383" i="2" s="1"/>
  <c r="AJ383" i="2" s="1"/>
  <c r="AC204" i="2"/>
  <c r="AD204" i="2" s="1"/>
  <c r="V264" i="2"/>
  <c r="U264" i="2"/>
  <c r="M264" i="2"/>
  <c r="N264" i="2"/>
  <c r="G264" i="2" l="1"/>
  <c r="F264" i="2"/>
  <c r="AK263" i="2"/>
  <c r="AR266" i="2"/>
  <c r="AQ266" i="2"/>
  <c r="AN267" i="2"/>
  <c r="AO267" i="2" s="1"/>
  <c r="AG384" i="2"/>
  <c r="AI384" i="2" s="1"/>
  <c r="AJ384" i="2" s="1"/>
  <c r="Z206" i="2"/>
  <c r="W264" i="2"/>
  <c r="S264" i="2"/>
  <c r="O264" i="2"/>
  <c r="T265" i="2"/>
  <c r="L265" i="2"/>
  <c r="J264" i="2" l="1"/>
  <c r="AT264" i="2" s="1"/>
  <c r="E265" i="2"/>
  <c r="I264" i="2"/>
  <c r="R264" i="2"/>
  <c r="H264" i="2" s="1"/>
  <c r="AP267" i="2"/>
  <c r="AA206" i="2"/>
  <c r="AB206" i="2"/>
  <c r="AG385" i="2"/>
  <c r="AI385" i="2" s="1"/>
  <c r="AJ385" i="2" s="1"/>
  <c r="AC205" i="2"/>
  <c r="AD205" i="2" s="1"/>
  <c r="V265" i="2"/>
  <c r="U265" i="2"/>
  <c r="M265" i="2"/>
  <c r="N265" i="2"/>
  <c r="AK264" i="2" l="1"/>
  <c r="F265" i="2"/>
  <c r="G265" i="2"/>
  <c r="AR267" i="2"/>
  <c r="AQ267" i="2"/>
  <c r="AN268" i="2"/>
  <c r="AO268" i="2" s="1"/>
  <c r="AG386" i="2"/>
  <c r="AI386" i="2" s="1"/>
  <c r="AJ386" i="2" s="1"/>
  <c r="Z207" i="2"/>
  <c r="S265" i="2"/>
  <c r="W265" i="2"/>
  <c r="O265" i="2"/>
  <c r="T266" i="2"/>
  <c r="L266" i="2"/>
  <c r="E266" i="2" l="1"/>
  <c r="J265" i="2"/>
  <c r="AT265" i="2" s="1"/>
  <c r="I265" i="2"/>
  <c r="R265" i="2"/>
  <c r="H265" i="2" s="1"/>
  <c r="AP268" i="2"/>
  <c r="AA207" i="2"/>
  <c r="AB207" i="2"/>
  <c r="AG387" i="2"/>
  <c r="AI387" i="2" s="1"/>
  <c r="AJ387" i="2" s="1"/>
  <c r="AC206" i="2"/>
  <c r="AD206" i="2" s="1"/>
  <c r="V266" i="2"/>
  <c r="U266" i="2"/>
  <c r="M266" i="2"/>
  <c r="N266" i="2"/>
  <c r="G266" i="2" l="1"/>
  <c r="AK265" i="2"/>
  <c r="F266" i="2"/>
  <c r="AR268" i="2"/>
  <c r="AQ268" i="2"/>
  <c r="AN269" i="2"/>
  <c r="AO269" i="2" s="1"/>
  <c r="AG388" i="2"/>
  <c r="AI388" i="2" s="1"/>
  <c r="Z208" i="2"/>
  <c r="W266" i="2"/>
  <c r="S266" i="2"/>
  <c r="O266" i="2"/>
  <c r="L267" i="2"/>
  <c r="T267" i="2"/>
  <c r="E267" i="2" l="1"/>
  <c r="I266" i="2"/>
  <c r="J266" i="2"/>
  <c r="AT266" i="2" s="1"/>
  <c r="R266" i="2"/>
  <c r="H266" i="2" s="1"/>
  <c r="AP269" i="2"/>
  <c r="AA208" i="2"/>
  <c r="AB208" i="2"/>
  <c r="AC207" i="2"/>
  <c r="AD207" i="2" s="1"/>
  <c r="AJ388" i="2"/>
  <c r="AI389" i="2"/>
  <c r="AI26" i="2" s="1"/>
  <c r="V267" i="2"/>
  <c r="U267" i="2"/>
  <c r="M267" i="2"/>
  <c r="N267" i="2"/>
  <c r="F267" i="2" l="1"/>
  <c r="AK266" i="2"/>
  <c r="G267" i="2"/>
  <c r="AR269" i="2"/>
  <c r="AQ269" i="2"/>
  <c r="AJ389" i="2"/>
  <c r="AJ26" i="2" s="1"/>
  <c r="AN270" i="2"/>
  <c r="AO270" i="2" s="1"/>
  <c r="Z209" i="2"/>
  <c r="W267" i="2"/>
  <c r="S267" i="2"/>
  <c r="O267" i="2"/>
  <c r="T268" i="2"/>
  <c r="L268" i="2"/>
  <c r="E268" i="2" l="1"/>
  <c r="J267" i="2"/>
  <c r="AT267" i="2" s="1"/>
  <c r="I267" i="2"/>
  <c r="R267" i="2"/>
  <c r="H267" i="2" s="1"/>
  <c r="AP270" i="2"/>
  <c r="AA209" i="2"/>
  <c r="AB209" i="2"/>
  <c r="AC208" i="2"/>
  <c r="AD208" i="2" s="1"/>
  <c r="V268" i="2"/>
  <c r="U268" i="2"/>
  <c r="N268" i="2"/>
  <c r="M268" i="2"/>
  <c r="AK267" i="2" l="1"/>
  <c r="G268" i="2"/>
  <c r="F268" i="2"/>
  <c r="AR270" i="2"/>
  <c r="AQ270" i="2"/>
  <c r="AN271" i="2"/>
  <c r="AO271" i="2" s="1"/>
  <c r="Z210" i="2"/>
  <c r="W268" i="2"/>
  <c r="S268" i="2"/>
  <c r="O268" i="2"/>
  <c r="T269" i="2"/>
  <c r="L269" i="2"/>
  <c r="I268" i="2" l="1"/>
  <c r="J268" i="2"/>
  <c r="AT268" i="2" s="1"/>
  <c r="E269" i="2"/>
  <c r="R268" i="2"/>
  <c r="H268" i="2" s="1"/>
  <c r="AP271" i="2"/>
  <c r="AA210" i="2"/>
  <c r="AB210" i="2"/>
  <c r="AC209" i="2"/>
  <c r="AD209" i="2" s="1"/>
  <c r="V269" i="2"/>
  <c r="U269" i="2"/>
  <c r="M269" i="2"/>
  <c r="N269" i="2"/>
  <c r="F269" i="2" l="1"/>
  <c r="AK268" i="2"/>
  <c r="G269" i="2"/>
  <c r="AR271" i="2"/>
  <c r="AQ271" i="2"/>
  <c r="AN272" i="2"/>
  <c r="AO272" i="2" s="1"/>
  <c r="Z211" i="2"/>
  <c r="W269" i="2"/>
  <c r="S269" i="2"/>
  <c r="O269" i="2"/>
  <c r="T270" i="2"/>
  <c r="L270" i="2"/>
  <c r="E270" i="2" l="1"/>
  <c r="J269" i="2"/>
  <c r="AT269" i="2" s="1"/>
  <c r="I269" i="2"/>
  <c r="R269" i="2"/>
  <c r="H269" i="2" s="1"/>
  <c r="AP272" i="2"/>
  <c r="AA211" i="2"/>
  <c r="AB211" i="2"/>
  <c r="AC210" i="2"/>
  <c r="AD210" i="2" s="1"/>
  <c r="V270" i="2"/>
  <c r="U270" i="2"/>
  <c r="N270" i="2"/>
  <c r="M270" i="2"/>
  <c r="AK269" i="2" l="1"/>
  <c r="F270" i="2"/>
  <c r="G270" i="2"/>
  <c r="AR272" i="2"/>
  <c r="AQ272" i="2"/>
  <c r="AN273" i="2"/>
  <c r="AO273" i="2" s="1"/>
  <c r="Z212" i="2"/>
  <c r="S270" i="2"/>
  <c r="W270" i="2"/>
  <c r="O270" i="2"/>
  <c r="T271" i="2"/>
  <c r="L271" i="2"/>
  <c r="I270" i="2" l="1"/>
  <c r="E271" i="2"/>
  <c r="J270" i="2"/>
  <c r="AT270" i="2" s="1"/>
  <c r="R270" i="2"/>
  <c r="H270" i="2" s="1"/>
  <c r="AP273" i="2"/>
  <c r="AA212" i="2"/>
  <c r="AB212" i="2"/>
  <c r="AC211" i="2"/>
  <c r="AD211" i="2" s="1"/>
  <c r="V271" i="2"/>
  <c r="U271" i="2"/>
  <c r="N271" i="2"/>
  <c r="M271" i="2"/>
  <c r="B48" i="2"/>
  <c r="B47" i="2"/>
  <c r="F271" i="2" l="1"/>
  <c r="AK270" i="2"/>
  <c r="G271" i="2"/>
  <c r="AR273" i="2"/>
  <c r="AQ273" i="2"/>
  <c r="AN274" i="2"/>
  <c r="AO274" i="2" s="1"/>
  <c r="Z213" i="2"/>
  <c r="S271" i="2"/>
  <c r="W271" i="2"/>
  <c r="O271" i="2"/>
  <c r="T272" i="2"/>
  <c r="L272" i="2"/>
  <c r="I271" i="2" l="1"/>
  <c r="J271" i="2"/>
  <c r="AT271" i="2" s="1"/>
  <c r="E272" i="2"/>
  <c r="R271" i="2"/>
  <c r="H271" i="2" s="1"/>
  <c r="AP274" i="2"/>
  <c r="AA213" i="2"/>
  <c r="AB213" i="2"/>
  <c r="AC212" i="2"/>
  <c r="AD212" i="2" s="1"/>
  <c r="V272" i="2"/>
  <c r="U272" i="2"/>
  <c r="M272" i="2"/>
  <c r="N272" i="2"/>
  <c r="F272" i="2" l="1"/>
  <c r="AK271" i="2"/>
  <c r="G272" i="2"/>
  <c r="AR274" i="2"/>
  <c r="AQ274" i="2"/>
  <c r="AN275" i="2"/>
  <c r="AO275" i="2" s="1"/>
  <c r="Z214" i="2"/>
  <c r="W272" i="2"/>
  <c r="S272" i="2"/>
  <c r="O272" i="2"/>
  <c r="T273" i="2"/>
  <c r="L273" i="2"/>
  <c r="E273" i="2" l="1"/>
  <c r="J272" i="2"/>
  <c r="AT272" i="2" s="1"/>
  <c r="I272" i="2"/>
  <c r="R272" i="2"/>
  <c r="H272" i="2" s="1"/>
  <c r="AP275" i="2"/>
  <c r="AA214" i="2"/>
  <c r="AB214" i="2"/>
  <c r="AC213" i="2"/>
  <c r="AD213" i="2" s="1"/>
  <c r="V273" i="2"/>
  <c r="U273" i="2"/>
  <c r="M273" i="2"/>
  <c r="N273" i="2"/>
  <c r="F273" i="2" l="1"/>
  <c r="AK272" i="2"/>
  <c r="G273" i="2"/>
  <c r="AR275" i="2"/>
  <c r="AQ275" i="2"/>
  <c r="AN276" i="2"/>
  <c r="AO276" i="2" s="1"/>
  <c r="Z215" i="2"/>
  <c r="W273" i="2"/>
  <c r="S273" i="2"/>
  <c r="O273" i="2"/>
  <c r="L274" i="2"/>
  <c r="T274" i="2"/>
  <c r="J273" i="2" l="1"/>
  <c r="AT273" i="2" s="1"/>
  <c r="I273" i="2"/>
  <c r="E274" i="2"/>
  <c r="R273" i="2"/>
  <c r="H273" i="2" s="1"/>
  <c r="AP276" i="2"/>
  <c r="AA215" i="2"/>
  <c r="AB215" i="2"/>
  <c r="AC214" i="2"/>
  <c r="AD214" i="2" s="1"/>
  <c r="V274" i="2"/>
  <c r="U274" i="2"/>
  <c r="M274" i="2"/>
  <c r="N274" i="2"/>
  <c r="AK273" i="2" l="1"/>
  <c r="F274" i="2"/>
  <c r="G274" i="2"/>
  <c r="AR276" i="2"/>
  <c r="AQ276" i="2"/>
  <c r="AN277" i="2"/>
  <c r="AO277" i="2" s="1"/>
  <c r="Z216" i="2"/>
  <c r="S274" i="2"/>
  <c r="W274" i="2"/>
  <c r="O274" i="2"/>
  <c r="T275" i="2"/>
  <c r="L275" i="2"/>
  <c r="I274" i="2" l="1"/>
  <c r="E275" i="2"/>
  <c r="J274" i="2"/>
  <c r="AT274" i="2" s="1"/>
  <c r="R274" i="2"/>
  <c r="H274" i="2" s="1"/>
  <c r="AP277" i="2"/>
  <c r="AA216" i="2"/>
  <c r="AB216" i="2"/>
  <c r="AC215" i="2"/>
  <c r="AD215" i="2" s="1"/>
  <c r="V275" i="2"/>
  <c r="U275" i="2"/>
  <c r="M275" i="2"/>
  <c r="N275" i="2"/>
  <c r="F275" i="2" l="1"/>
  <c r="AK274" i="2"/>
  <c r="G275" i="2"/>
  <c r="AR277" i="2"/>
  <c r="AQ277" i="2"/>
  <c r="AN278" i="2"/>
  <c r="AO278" i="2" s="1"/>
  <c r="Z217" i="2"/>
  <c r="W275" i="2"/>
  <c r="S275" i="2"/>
  <c r="O275" i="2"/>
  <c r="T276" i="2"/>
  <c r="L276" i="2"/>
  <c r="I275" i="2" l="1"/>
  <c r="J275" i="2"/>
  <c r="AT275" i="2" s="1"/>
  <c r="E276" i="2"/>
  <c r="R275" i="2"/>
  <c r="H275" i="2" s="1"/>
  <c r="AP278" i="2"/>
  <c r="AA217" i="2"/>
  <c r="AB217" i="2"/>
  <c r="AC216" i="2"/>
  <c r="AD216" i="2" s="1"/>
  <c r="V276" i="2"/>
  <c r="U276" i="2"/>
  <c r="M276" i="2"/>
  <c r="N276" i="2"/>
  <c r="F276" i="2" l="1"/>
  <c r="AK275" i="2"/>
  <c r="G276" i="2"/>
  <c r="AR278" i="2"/>
  <c r="AQ278" i="2"/>
  <c r="AN279" i="2"/>
  <c r="AO279" i="2" s="1"/>
  <c r="Z218" i="2"/>
  <c r="AC217" i="2"/>
  <c r="AD217" i="2" s="1"/>
  <c r="S276" i="2"/>
  <c r="W276" i="2"/>
  <c r="O276" i="2"/>
  <c r="L277" i="2"/>
  <c r="T277" i="2"/>
  <c r="J276" i="2" l="1"/>
  <c r="AT276" i="2" s="1"/>
  <c r="I276" i="2"/>
  <c r="E277" i="2"/>
  <c r="R276" i="2"/>
  <c r="H276" i="2" s="1"/>
  <c r="AP279" i="2"/>
  <c r="AA218" i="2"/>
  <c r="AB218" i="2"/>
  <c r="V277" i="2"/>
  <c r="U277" i="2"/>
  <c r="M277" i="2"/>
  <c r="N277" i="2"/>
  <c r="AK276" i="2" l="1"/>
  <c r="F277" i="2"/>
  <c r="G277" i="2"/>
  <c r="AR279" i="2"/>
  <c r="AQ279" i="2"/>
  <c r="AN280" i="2"/>
  <c r="AO280" i="2" s="1"/>
  <c r="Z219" i="2"/>
  <c r="W277" i="2"/>
  <c r="S277" i="2"/>
  <c r="O277" i="2"/>
  <c r="L278" i="2"/>
  <c r="T278" i="2"/>
  <c r="J277" i="2" l="1"/>
  <c r="AT277" i="2" s="1"/>
  <c r="E278" i="2"/>
  <c r="I277" i="2"/>
  <c r="R277" i="2"/>
  <c r="H277" i="2" s="1"/>
  <c r="AP280" i="2"/>
  <c r="AA219" i="2"/>
  <c r="AB219" i="2"/>
  <c r="AC218" i="2"/>
  <c r="AD218" i="2" s="1"/>
  <c r="AK277" i="2"/>
  <c r="V278" i="2"/>
  <c r="U278" i="2"/>
  <c r="N278" i="2"/>
  <c r="M278" i="2"/>
  <c r="F278" i="2" l="1"/>
  <c r="G278" i="2"/>
  <c r="AR280" i="2"/>
  <c r="AQ280" i="2"/>
  <c r="AN281" i="2"/>
  <c r="AO281" i="2" s="1"/>
  <c r="Z220" i="2"/>
  <c r="AC219" i="2"/>
  <c r="AD219" i="2" s="1"/>
  <c r="W278" i="2"/>
  <c r="S278" i="2"/>
  <c r="O278" i="2"/>
  <c r="T279" i="2"/>
  <c r="L279" i="2"/>
  <c r="E279" i="2" l="1"/>
  <c r="J278" i="2"/>
  <c r="AT278" i="2" s="1"/>
  <c r="I278" i="2"/>
  <c r="R278" i="2"/>
  <c r="H278" i="2" s="1"/>
  <c r="AP281" i="2"/>
  <c r="AA220" i="2"/>
  <c r="AB220" i="2"/>
  <c r="V279" i="2"/>
  <c r="U279" i="2"/>
  <c r="M279" i="2"/>
  <c r="N279" i="2"/>
  <c r="AK278" i="2" l="1"/>
  <c r="F279" i="2"/>
  <c r="G279" i="2"/>
  <c r="AR281" i="2"/>
  <c r="AQ281" i="2"/>
  <c r="AN282" i="2"/>
  <c r="AO282" i="2" s="1"/>
  <c r="Z221" i="2"/>
  <c r="AC220" i="2"/>
  <c r="AD220" i="2" s="1"/>
  <c r="S279" i="2"/>
  <c r="W279" i="2"/>
  <c r="O279" i="2"/>
  <c r="T280" i="2"/>
  <c r="L280" i="2"/>
  <c r="E280" i="2" l="1"/>
  <c r="J279" i="2"/>
  <c r="AT279" i="2" s="1"/>
  <c r="I279" i="2"/>
  <c r="R279" i="2"/>
  <c r="H279" i="2" s="1"/>
  <c r="AP282" i="2"/>
  <c r="AA221" i="2"/>
  <c r="AB221" i="2"/>
  <c r="V280" i="2"/>
  <c r="U280" i="2"/>
  <c r="N280" i="2"/>
  <c r="M280" i="2"/>
  <c r="AK279" i="2" l="1"/>
  <c r="F280" i="2"/>
  <c r="G280" i="2"/>
  <c r="AR282" i="2"/>
  <c r="AQ282" i="2"/>
  <c r="AN283" i="2"/>
  <c r="AO283" i="2" s="1"/>
  <c r="Z222" i="2"/>
  <c r="AC221" i="2"/>
  <c r="AD221" i="2" s="1"/>
  <c r="S280" i="2"/>
  <c r="W280" i="2"/>
  <c r="O280" i="2"/>
  <c r="L281" i="2"/>
  <c r="T281" i="2"/>
  <c r="I280" i="2" l="1"/>
  <c r="E281" i="2"/>
  <c r="J280" i="2"/>
  <c r="AT280" i="2" s="1"/>
  <c r="R280" i="2"/>
  <c r="H280" i="2" s="1"/>
  <c r="AP283" i="2"/>
  <c r="AA222" i="2"/>
  <c r="AB222" i="2"/>
  <c r="V281" i="2"/>
  <c r="U281" i="2"/>
  <c r="M281" i="2"/>
  <c r="N281" i="2"/>
  <c r="F281" i="2" l="1"/>
  <c r="AK280" i="2"/>
  <c r="G281" i="2"/>
  <c r="AR283" i="2"/>
  <c r="AQ283" i="2"/>
  <c r="AN284" i="2"/>
  <c r="AO284" i="2" s="1"/>
  <c r="Z223" i="2"/>
  <c r="W281" i="2"/>
  <c r="S281" i="2"/>
  <c r="O281" i="2"/>
  <c r="T282" i="2"/>
  <c r="L282" i="2"/>
  <c r="I281" i="2" l="1"/>
  <c r="J281" i="2"/>
  <c r="AT281" i="2" s="1"/>
  <c r="E282" i="2"/>
  <c r="R281" i="2"/>
  <c r="H281" i="2" s="1"/>
  <c r="AP284" i="2"/>
  <c r="AA223" i="2"/>
  <c r="AB223" i="2"/>
  <c r="AC222" i="2"/>
  <c r="AD222" i="2" s="1"/>
  <c r="V282" i="2"/>
  <c r="U282" i="2"/>
  <c r="N282" i="2"/>
  <c r="M282" i="2"/>
  <c r="AK281" i="2" l="1"/>
  <c r="F282" i="2"/>
  <c r="G282" i="2"/>
  <c r="AR284" i="2"/>
  <c r="AQ284" i="2"/>
  <c r="AN285" i="2"/>
  <c r="AO285" i="2" s="1"/>
  <c r="Z224" i="2"/>
  <c r="S282" i="2"/>
  <c r="W282" i="2"/>
  <c r="O282" i="2"/>
  <c r="L283" i="2"/>
  <c r="T283" i="2"/>
  <c r="J282" i="2" l="1"/>
  <c r="AT282" i="2" s="1"/>
  <c r="E283" i="2"/>
  <c r="I282" i="2"/>
  <c r="R282" i="2"/>
  <c r="H282" i="2" s="1"/>
  <c r="AP285" i="2"/>
  <c r="AA224" i="2"/>
  <c r="AB224" i="2"/>
  <c r="AC223" i="2"/>
  <c r="AD223" i="2" s="1"/>
  <c r="V283" i="2"/>
  <c r="U283" i="2"/>
  <c r="N283" i="2"/>
  <c r="M283" i="2"/>
  <c r="F283" i="2" l="1"/>
  <c r="G283" i="2"/>
  <c r="AK282" i="2"/>
  <c r="AR285" i="2"/>
  <c r="AQ285" i="2"/>
  <c r="AN286" i="2"/>
  <c r="AO286" i="2" s="1"/>
  <c r="Z225" i="2"/>
  <c r="S283" i="2"/>
  <c r="W283" i="2"/>
  <c r="O283" i="2"/>
  <c r="L284" i="2"/>
  <c r="T284" i="2"/>
  <c r="I283" i="2" l="1"/>
  <c r="J283" i="2"/>
  <c r="AT283" i="2" s="1"/>
  <c r="E284" i="2"/>
  <c r="R283" i="2"/>
  <c r="H283" i="2" s="1"/>
  <c r="AP286" i="2"/>
  <c r="AQ286" i="2" s="1"/>
  <c r="AA225" i="2"/>
  <c r="AB225" i="2"/>
  <c r="AC224" i="2"/>
  <c r="AD224" i="2" s="1"/>
  <c r="V284" i="2"/>
  <c r="U284" i="2"/>
  <c r="N284" i="2"/>
  <c r="M284" i="2"/>
  <c r="G284" i="2" l="1"/>
  <c r="AK283" i="2"/>
  <c r="F284" i="2"/>
  <c r="AR286" i="2"/>
  <c r="AN287" i="2"/>
  <c r="AO287" i="2" s="1"/>
  <c r="Z226" i="2"/>
  <c r="S284" i="2"/>
  <c r="W284" i="2"/>
  <c r="O284" i="2"/>
  <c r="T285" i="2"/>
  <c r="L285" i="2"/>
  <c r="I284" i="2" l="1"/>
  <c r="J284" i="2"/>
  <c r="AT284" i="2" s="1"/>
  <c r="E285" i="2"/>
  <c r="R284" i="2"/>
  <c r="H284" i="2" s="1"/>
  <c r="AP287" i="2"/>
  <c r="AA226" i="2"/>
  <c r="AB226" i="2"/>
  <c r="AC225" i="2"/>
  <c r="AD225" i="2" s="1"/>
  <c r="V285" i="2"/>
  <c r="U285" i="2"/>
  <c r="N285" i="2"/>
  <c r="M285" i="2"/>
  <c r="AK284" i="2" l="1"/>
  <c r="F285" i="2"/>
  <c r="G285" i="2"/>
  <c r="AR287" i="2"/>
  <c r="AQ287" i="2"/>
  <c r="AN288" i="2"/>
  <c r="AO288" i="2" s="1"/>
  <c r="Z227" i="2"/>
  <c r="W285" i="2"/>
  <c r="S285" i="2"/>
  <c r="O285" i="2"/>
  <c r="L286" i="2"/>
  <c r="T286" i="2"/>
  <c r="I285" i="2" l="1"/>
  <c r="J285" i="2"/>
  <c r="AT285" i="2" s="1"/>
  <c r="E286" i="2"/>
  <c r="R285" i="2"/>
  <c r="H285" i="2" s="1"/>
  <c r="AP288" i="2"/>
  <c r="AA227" i="2"/>
  <c r="AB227" i="2"/>
  <c r="AC226" i="2"/>
  <c r="AD226" i="2" s="1"/>
  <c r="V286" i="2"/>
  <c r="U286" i="2"/>
  <c r="M286" i="2"/>
  <c r="N286" i="2"/>
  <c r="AK285" i="2" l="1"/>
  <c r="F286" i="2"/>
  <c r="G286" i="2"/>
  <c r="AR288" i="2"/>
  <c r="AQ288" i="2"/>
  <c r="AN289" i="2"/>
  <c r="AO289" i="2" s="1"/>
  <c r="Z228" i="2"/>
  <c r="S286" i="2"/>
  <c r="W286" i="2"/>
  <c r="O286" i="2"/>
  <c r="L287" i="2"/>
  <c r="T287" i="2"/>
  <c r="J286" i="2" l="1"/>
  <c r="AT286" i="2" s="1"/>
  <c r="E287" i="2"/>
  <c r="I286" i="2"/>
  <c r="R286" i="2"/>
  <c r="H286" i="2" s="1"/>
  <c r="AP289" i="2"/>
  <c r="AA228" i="2"/>
  <c r="AB228" i="2"/>
  <c r="AC227" i="2"/>
  <c r="AD227" i="2" s="1"/>
  <c r="V287" i="2"/>
  <c r="U287" i="2"/>
  <c r="M287" i="2"/>
  <c r="N287" i="2"/>
  <c r="AK286" i="2" l="1"/>
  <c r="F287" i="2"/>
  <c r="G287" i="2"/>
  <c r="AR289" i="2"/>
  <c r="AQ289" i="2"/>
  <c r="AN290" i="2"/>
  <c r="AO290" i="2" s="1"/>
  <c r="Z229" i="2"/>
  <c r="W287" i="2"/>
  <c r="S287" i="2"/>
  <c r="O287" i="2"/>
  <c r="L288" i="2"/>
  <c r="T288" i="2"/>
  <c r="J287" i="2" l="1"/>
  <c r="AT287" i="2" s="1"/>
  <c r="E288" i="2"/>
  <c r="I287" i="2"/>
  <c r="R287" i="2"/>
  <c r="H287" i="2" s="1"/>
  <c r="AP290" i="2"/>
  <c r="AA229" i="2"/>
  <c r="AB229" i="2"/>
  <c r="AC228" i="2"/>
  <c r="AD228" i="2" s="1"/>
  <c r="AK287" i="2"/>
  <c r="V288" i="2"/>
  <c r="U288" i="2"/>
  <c r="M288" i="2"/>
  <c r="N288" i="2"/>
  <c r="F288" i="2" l="1"/>
  <c r="G288" i="2"/>
  <c r="AR290" i="2"/>
  <c r="AQ290" i="2"/>
  <c r="AN291" i="2"/>
  <c r="AO291" i="2" s="1"/>
  <c r="Z230" i="2"/>
  <c r="W288" i="2"/>
  <c r="S288" i="2"/>
  <c r="O288" i="2"/>
  <c r="T289" i="2"/>
  <c r="L289" i="2"/>
  <c r="I288" i="2" l="1"/>
  <c r="J288" i="2"/>
  <c r="AT288" i="2" s="1"/>
  <c r="E289" i="2"/>
  <c r="R288" i="2"/>
  <c r="H288" i="2" s="1"/>
  <c r="AP291" i="2"/>
  <c r="AA230" i="2"/>
  <c r="AB230" i="2"/>
  <c r="AC229" i="2"/>
  <c r="AD229" i="2" s="1"/>
  <c r="V289" i="2"/>
  <c r="U289" i="2"/>
  <c r="N289" i="2"/>
  <c r="M289" i="2"/>
  <c r="F289" i="2" l="1"/>
  <c r="AK288" i="2"/>
  <c r="G289" i="2"/>
  <c r="AR291" i="2"/>
  <c r="AQ291" i="2"/>
  <c r="AN292" i="2"/>
  <c r="AO292" i="2" s="1"/>
  <c r="Z231" i="2"/>
  <c r="W289" i="2"/>
  <c r="S289" i="2"/>
  <c r="O289" i="2"/>
  <c r="L290" i="2"/>
  <c r="T290" i="2"/>
  <c r="J289" i="2" l="1"/>
  <c r="AT289" i="2" s="1"/>
  <c r="E290" i="2"/>
  <c r="I289" i="2"/>
  <c r="R289" i="2"/>
  <c r="H289" i="2" s="1"/>
  <c r="AP292" i="2"/>
  <c r="AA231" i="2"/>
  <c r="AB231" i="2"/>
  <c r="AC230" i="2"/>
  <c r="AD230" i="2" s="1"/>
  <c r="V290" i="2"/>
  <c r="U290" i="2"/>
  <c r="N290" i="2"/>
  <c r="M290" i="2"/>
  <c r="AK289" i="2" l="1"/>
  <c r="G290" i="2"/>
  <c r="F290" i="2"/>
  <c r="AR292" i="2"/>
  <c r="AQ292" i="2"/>
  <c r="AN293" i="2"/>
  <c r="AO293" i="2" s="1"/>
  <c r="Z232" i="2"/>
  <c r="W290" i="2"/>
  <c r="S290" i="2"/>
  <c r="O290" i="2"/>
  <c r="T291" i="2"/>
  <c r="L291" i="2"/>
  <c r="I290" i="2" l="1"/>
  <c r="J290" i="2"/>
  <c r="AT290" i="2" s="1"/>
  <c r="E291" i="2"/>
  <c r="R290" i="2"/>
  <c r="H290" i="2" s="1"/>
  <c r="AP293" i="2"/>
  <c r="AA232" i="2"/>
  <c r="AB232" i="2"/>
  <c r="AC231" i="2"/>
  <c r="AD231" i="2" s="1"/>
  <c r="V291" i="2"/>
  <c r="U291" i="2"/>
  <c r="M291" i="2"/>
  <c r="N291" i="2"/>
  <c r="AK290" i="2" l="1"/>
  <c r="G291" i="2"/>
  <c r="F291" i="2"/>
  <c r="AR293" i="2"/>
  <c r="AQ293" i="2"/>
  <c r="AN294" i="2"/>
  <c r="AO294" i="2" s="1"/>
  <c r="Z233" i="2"/>
  <c r="S291" i="2"/>
  <c r="W291" i="2"/>
  <c r="O291" i="2"/>
  <c r="L292" i="2"/>
  <c r="T292" i="2"/>
  <c r="J291" i="2" l="1"/>
  <c r="AT291" i="2" s="1"/>
  <c r="I291" i="2"/>
  <c r="E292" i="2"/>
  <c r="R291" i="2"/>
  <c r="H291" i="2" s="1"/>
  <c r="AP294" i="2"/>
  <c r="AA233" i="2"/>
  <c r="AB233" i="2"/>
  <c r="AC232" i="2"/>
  <c r="AD232" i="2" s="1"/>
  <c r="V292" i="2"/>
  <c r="U292" i="2"/>
  <c r="M292" i="2"/>
  <c r="N292" i="2"/>
  <c r="G292" i="2" l="1"/>
  <c r="AK291" i="2"/>
  <c r="F292" i="2"/>
  <c r="AR294" i="2"/>
  <c r="AQ294" i="2"/>
  <c r="AN295" i="2"/>
  <c r="AO295" i="2" s="1"/>
  <c r="Z234" i="2"/>
  <c r="S292" i="2"/>
  <c r="W292" i="2"/>
  <c r="O292" i="2"/>
  <c r="T293" i="2"/>
  <c r="L293" i="2"/>
  <c r="I292" i="2" l="1"/>
  <c r="E293" i="2"/>
  <c r="J292" i="2"/>
  <c r="AT292" i="2" s="1"/>
  <c r="R292" i="2"/>
  <c r="H292" i="2" s="1"/>
  <c r="AP295" i="2"/>
  <c r="AA234" i="2"/>
  <c r="AB234" i="2"/>
  <c r="AC233" i="2"/>
  <c r="AD233" i="2" s="1"/>
  <c r="V293" i="2"/>
  <c r="U293" i="2"/>
  <c r="M293" i="2"/>
  <c r="N293" i="2"/>
  <c r="F293" i="2" l="1"/>
  <c r="AK292" i="2"/>
  <c r="G293" i="2"/>
  <c r="AR295" i="2"/>
  <c r="AQ295" i="2"/>
  <c r="AN296" i="2"/>
  <c r="AO296" i="2" s="1"/>
  <c r="Z235" i="2"/>
  <c r="S293" i="2"/>
  <c r="W293" i="2"/>
  <c r="O293" i="2"/>
  <c r="L294" i="2"/>
  <c r="T294" i="2"/>
  <c r="I293" i="2" l="1"/>
  <c r="J293" i="2"/>
  <c r="AT293" i="2" s="1"/>
  <c r="E294" i="2"/>
  <c r="R293" i="2"/>
  <c r="H293" i="2" s="1"/>
  <c r="AP296" i="2"/>
  <c r="AA235" i="2"/>
  <c r="AB235" i="2"/>
  <c r="AC234" i="2"/>
  <c r="AD234" i="2" s="1"/>
  <c r="V294" i="2"/>
  <c r="U294" i="2"/>
  <c r="N294" i="2"/>
  <c r="M294" i="2"/>
  <c r="F294" i="2" l="1"/>
  <c r="G294" i="2"/>
  <c r="AK293" i="2"/>
  <c r="AR296" i="2"/>
  <c r="AQ296" i="2"/>
  <c r="AN297" i="2"/>
  <c r="AO297" i="2" s="1"/>
  <c r="Z236" i="2"/>
  <c r="S294" i="2"/>
  <c r="W294" i="2"/>
  <c r="O294" i="2"/>
  <c r="T295" i="2"/>
  <c r="L295" i="2"/>
  <c r="I294" i="2" l="1"/>
  <c r="J294" i="2"/>
  <c r="AT294" i="2" s="1"/>
  <c r="E295" i="2"/>
  <c r="R294" i="2"/>
  <c r="H294" i="2" s="1"/>
  <c r="AP297" i="2"/>
  <c r="AA236" i="2"/>
  <c r="AB236" i="2"/>
  <c r="AC235" i="2"/>
  <c r="AD235" i="2" s="1"/>
  <c r="V295" i="2"/>
  <c r="U295" i="2"/>
  <c r="N295" i="2"/>
  <c r="M295" i="2"/>
  <c r="F295" i="2" l="1"/>
  <c r="AK294" i="2"/>
  <c r="G295" i="2"/>
  <c r="AR297" i="2"/>
  <c r="AQ297" i="2"/>
  <c r="AN298" i="2"/>
  <c r="AO298" i="2" s="1"/>
  <c r="Z237" i="2"/>
  <c r="S295" i="2"/>
  <c r="W295" i="2"/>
  <c r="O295" i="2"/>
  <c r="T296" i="2"/>
  <c r="L296" i="2"/>
  <c r="E296" i="2" l="1"/>
  <c r="J295" i="2"/>
  <c r="AT295" i="2" s="1"/>
  <c r="I295" i="2"/>
  <c r="R295" i="2"/>
  <c r="H295" i="2" s="1"/>
  <c r="AP298" i="2"/>
  <c r="AA237" i="2"/>
  <c r="AB237" i="2"/>
  <c r="AC236" i="2"/>
  <c r="AD236" i="2" s="1"/>
  <c r="V296" i="2"/>
  <c r="U296" i="2"/>
  <c r="M296" i="2"/>
  <c r="N296" i="2"/>
  <c r="F296" i="2" l="1"/>
  <c r="G296" i="2"/>
  <c r="AK295" i="2"/>
  <c r="AR298" i="2"/>
  <c r="AQ298" i="2"/>
  <c r="AN299" i="2"/>
  <c r="AO299" i="2" s="1"/>
  <c r="Z238" i="2"/>
  <c r="AC237" i="2"/>
  <c r="AD237" i="2" s="1"/>
  <c r="W296" i="2"/>
  <c r="S296" i="2"/>
  <c r="O296" i="2"/>
  <c r="L297" i="2"/>
  <c r="T297" i="2"/>
  <c r="J296" i="2" l="1"/>
  <c r="AT296" i="2" s="1"/>
  <c r="E297" i="2"/>
  <c r="I296" i="2"/>
  <c r="R296" i="2"/>
  <c r="H296" i="2" s="1"/>
  <c r="AP299" i="2"/>
  <c r="AA238" i="2"/>
  <c r="AB238" i="2"/>
  <c r="V297" i="2"/>
  <c r="U297" i="2"/>
  <c r="N297" i="2"/>
  <c r="M297" i="2"/>
  <c r="F297" i="2" l="1"/>
  <c r="AK296" i="2"/>
  <c r="G297" i="2"/>
  <c r="AR299" i="2"/>
  <c r="AQ299" i="2"/>
  <c r="AN300" i="2"/>
  <c r="AO300" i="2" s="1"/>
  <c r="Z239" i="2"/>
  <c r="W297" i="2"/>
  <c r="S297" i="2"/>
  <c r="O297" i="2"/>
  <c r="T298" i="2"/>
  <c r="L298" i="2"/>
  <c r="J297" i="2" l="1"/>
  <c r="AT297" i="2" s="1"/>
  <c r="I297" i="2"/>
  <c r="E298" i="2"/>
  <c r="R297" i="2"/>
  <c r="H297" i="2" s="1"/>
  <c r="AP300" i="2"/>
  <c r="AA239" i="2"/>
  <c r="AB239" i="2"/>
  <c r="AC238" i="2"/>
  <c r="AD238" i="2" s="1"/>
  <c r="V298" i="2"/>
  <c r="U298" i="2"/>
  <c r="N298" i="2"/>
  <c r="M298" i="2"/>
  <c r="AK297" i="2" l="1"/>
  <c r="F298" i="2"/>
  <c r="G298" i="2"/>
  <c r="AR300" i="2"/>
  <c r="AQ300" i="2"/>
  <c r="AN301" i="2"/>
  <c r="AO301" i="2" s="1"/>
  <c r="Z240" i="2"/>
  <c r="S298" i="2"/>
  <c r="W298" i="2"/>
  <c r="O298" i="2"/>
  <c r="L299" i="2"/>
  <c r="T299" i="2"/>
  <c r="J298" i="2" l="1"/>
  <c r="AT298" i="2" s="1"/>
  <c r="E299" i="2"/>
  <c r="I298" i="2"/>
  <c r="R298" i="2"/>
  <c r="H298" i="2" s="1"/>
  <c r="AP301" i="2"/>
  <c r="AA240" i="2"/>
  <c r="AB240" i="2"/>
  <c r="AC239" i="2"/>
  <c r="AD239" i="2" s="1"/>
  <c r="AK298" i="2"/>
  <c r="V299" i="2"/>
  <c r="U299" i="2"/>
  <c r="M299" i="2"/>
  <c r="N299" i="2"/>
  <c r="G299" i="2" l="1"/>
  <c r="F299" i="2"/>
  <c r="AR301" i="2"/>
  <c r="AQ301" i="2"/>
  <c r="AN302" i="2"/>
  <c r="AO302" i="2" s="1"/>
  <c r="Z241" i="2"/>
  <c r="S299" i="2"/>
  <c r="W299" i="2"/>
  <c r="O299" i="2"/>
  <c r="T300" i="2"/>
  <c r="L300" i="2"/>
  <c r="I299" i="2" l="1"/>
  <c r="J299" i="2"/>
  <c r="AT299" i="2" s="1"/>
  <c r="E300" i="2"/>
  <c r="R299" i="2"/>
  <c r="H299" i="2" s="1"/>
  <c r="AP302" i="2"/>
  <c r="AA241" i="2"/>
  <c r="AB241" i="2"/>
  <c r="AC240" i="2"/>
  <c r="AD240" i="2" s="1"/>
  <c r="V300" i="2"/>
  <c r="U300" i="2"/>
  <c r="N300" i="2"/>
  <c r="M300" i="2"/>
  <c r="AK299" i="2" l="1"/>
  <c r="F300" i="2"/>
  <c r="G300" i="2"/>
  <c r="AR302" i="2"/>
  <c r="AQ302" i="2"/>
  <c r="AN303" i="2"/>
  <c r="AO303" i="2" s="1"/>
  <c r="Z242" i="2"/>
  <c r="S300" i="2"/>
  <c r="W300" i="2"/>
  <c r="O300" i="2"/>
  <c r="T301" i="2"/>
  <c r="L301" i="2"/>
  <c r="E301" i="2" l="1"/>
  <c r="J300" i="2"/>
  <c r="AT300" i="2" s="1"/>
  <c r="I300" i="2"/>
  <c r="R300" i="2"/>
  <c r="H300" i="2" s="1"/>
  <c r="AP303" i="2"/>
  <c r="AA242" i="2"/>
  <c r="AB242" i="2"/>
  <c r="AC241" i="2"/>
  <c r="AD241" i="2" s="1"/>
  <c r="V301" i="2"/>
  <c r="U301" i="2"/>
  <c r="M301" i="2"/>
  <c r="N301" i="2"/>
  <c r="G301" i="2" l="1"/>
  <c r="F301" i="2"/>
  <c r="AK300" i="2"/>
  <c r="AR303" i="2"/>
  <c r="AQ303" i="2"/>
  <c r="AN304" i="2"/>
  <c r="AO304" i="2" s="1"/>
  <c r="Z243" i="2"/>
  <c r="S301" i="2"/>
  <c r="W301" i="2"/>
  <c r="O301" i="2"/>
  <c r="T302" i="2"/>
  <c r="L302" i="2"/>
  <c r="I301" i="2" l="1"/>
  <c r="J301" i="2"/>
  <c r="AT301" i="2" s="1"/>
  <c r="E302" i="2"/>
  <c r="R301" i="2"/>
  <c r="H301" i="2" s="1"/>
  <c r="AP304" i="2"/>
  <c r="AA243" i="2"/>
  <c r="AB243" i="2"/>
  <c r="AC242" i="2"/>
  <c r="AD242" i="2" s="1"/>
  <c r="V302" i="2"/>
  <c r="U302" i="2"/>
  <c r="M302" i="2"/>
  <c r="N302" i="2"/>
  <c r="F302" i="2" l="1"/>
  <c r="AK301" i="2"/>
  <c r="G302" i="2"/>
  <c r="AR304" i="2"/>
  <c r="AQ304" i="2"/>
  <c r="AN305" i="2"/>
  <c r="AO305" i="2" s="1"/>
  <c r="Z244" i="2"/>
  <c r="W302" i="2"/>
  <c r="S302" i="2"/>
  <c r="O302" i="2"/>
  <c r="L303" i="2"/>
  <c r="T303" i="2"/>
  <c r="J302" i="2" l="1"/>
  <c r="AT302" i="2" s="1"/>
  <c r="E303" i="2"/>
  <c r="I302" i="2"/>
  <c r="R302" i="2"/>
  <c r="H302" i="2" s="1"/>
  <c r="AP305" i="2"/>
  <c r="AA244" i="2"/>
  <c r="AB244" i="2"/>
  <c r="AC243" i="2"/>
  <c r="AD243" i="2" s="1"/>
  <c r="AK302" i="2"/>
  <c r="V303" i="2"/>
  <c r="U303" i="2"/>
  <c r="M303" i="2"/>
  <c r="N303" i="2"/>
  <c r="G303" i="2" l="1"/>
  <c r="F303" i="2"/>
  <c r="AR305" i="2"/>
  <c r="AQ305" i="2"/>
  <c r="AN306" i="2"/>
  <c r="AO306" i="2" s="1"/>
  <c r="Z245" i="2"/>
  <c r="S303" i="2"/>
  <c r="W303" i="2"/>
  <c r="O303" i="2"/>
  <c r="T304" i="2"/>
  <c r="L304" i="2"/>
  <c r="I303" i="2" l="1"/>
  <c r="E304" i="2"/>
  <c r="J303" i="2"/>
  <c r="AT303" i="2" s="1"/>
  <c r="R303" i="2"/>
  <c r="H303" i="2" s="1"/>
  <c r="AP306" i="2"/>
  <c r="AA245" i="2"/>
  <c r="AB245" i="2"/>
  <c r="AC244" i="2"/>
  <c r="AD244" i="2" s="1"/>
  <c r="V304" i="2"/>
  <c r="U304" i="2"/>
  <c r="M304" i="2"/>
  <c r="N304" i="2"/>
  <c r="F304" i="2" l="1"/>
  <c r="AK303" i="2"/>
  <c r="G304" i="2"/>
  <c r="AR306" i="2"/>
  <c r="AQ306" i="2"/>
  <c r="AN307" i="2"/>
  <c r="AO307" i="2" s="1"/>
  <c r="Z246" i="2"/>
  <c r="S304" i="2"/>
  <c r="W304" i="2"/>
  <c r="O304" i="2"/>
  <c r="L305" i="2"/>
  <c r="T305" i="2"/>
  <c r="I304" i="2" l="1"/>
  <c r="E305" i="2"/>
  <c r="J304" i="2"/>
  <c r="AT304" i="2" s="1"/>
  <c r="R304" i="2"/>
  <c r="H304" i="2" s="1"/>
  <c r="AP307" i="2"/>
  <c r="AA246" i="2"/>
  <c r="AB246" i="2"/>
  <c r="AC245" i="2"/>
  <c r="AD245" i="2" s="1"/>
  <c r="V305" i="2"/>
  <c r="U305" i="2"/>
  <c r="M305" i="2"/>
  <c r="N305" i="2"/>
  <c r="F305" i="2" l="1"/>
  <c r="G305" i="2"/>
  <c r="AK304" i="2"/>
  <c r="AR307" i="2"/>
  <c r="AQ307" i="2"/>
  <c r="AN308" i="2"/>
  <c r="AO308" i="2" s="1"/>
  <c r="Z247" i="2"/>
  <c r="S305" i="2"/>
  <c r="W305" i="2"/>
  <c r="O305" i="2"/>
  <c r="T306" i="2"/>
  <c r="L306" i="2"/>
  <c r="I305" i="2" l="1"/>
  <c r="J305" i="2"/>
  <c r="AT305" i="2" s="1"/>
  <c r="E306" i="2"/>
  <c r="R305" i="2"/>
  <c r="H305" i="2" s="1"/>
  <c r="AP308" i="2"/>
  <c r="AA247" i="2"/>
  <c r="AB247" i="2"/>
  <c r="AC246" i="2"/>
  <c r="AD246" i="2" s="1"/>
  <c r="V306" i="2"/>
  <c r="U306" i="2"/>
  <c r="N306" i="2"/>
  <c r="M306" i="2"/>
  <c r="AK305" i="2" l="1"/>
  <c r="F306" i="2"/>
  <c r="G306" i="2"/>
  <c r="AQ308" i="2"/>
  <c r="AR308" i="2"/>
  <c r="AN309" i="2"/>
  <c r="AO309" i="2" s="1"/>
  <c r="Z248" i="2"/>
  <c r="W306" i="2"/>
  <c r="S306" i="2"/>
  <c r="O306" i="2"/>
  <c r="L307" i="2"/>
  <c r="T307" i="2"/>
  <c r="J306" i="2" l="1"/>
  <c r="AT306" i="2" s="1"/>
  <c r="E307" i="2"/>
  <c r="I306" i="2"/>
  <c r="R306" i="2"/>
  <c r="H306" i="2" s="1"/>
  <c r="AP309" i="2"/>
  <c r="AA248" i="2"/>
  <c r="AB248" i="2"/>
  <c r="AC247" i="2"/>
  <c r="AD247" i="2" s="1"/>
  <c r="AK306" i="2"/>
  <c r="V307" i="2"/>
  <c r="U307" i="2"/>
  <c r="M307" i="2"/>
  <c r="N307" i="2"/>
  <c r="G307" i="2" l="1"/>
  <c r="F307" i="2"/>
  <c r="AR309" i="2"/>
  <c r="AQ309" i="2"/>
  <c r="AN310" i="2"/>
  <c r="AO310" i="2" s="1"/>
  <c r="Z249" i="2"/>
  <c r="W307" i="2"/>
  <c r="S307" i="2"/>
  <c r="O307" i="2"/>
  <c r="L308" i="2"/>
  <c r="T308" i="2"/>
  <c r="I307" i="2" l="1"/>
  <c r="J307" i="2"/>
  <c r="AT307" i="2" s="1"/>
  <c r="E308" i="2"/>
  <c r="R307" i="2"/>
  <c r="H307" i="2" s="1"/>
  <c r="AP310" i="2"/>
  <c r="AA249" i="2"/>
  <c r="AB249" i="2"/>
  <c r="AC248" i="2"/>
  <c r="AD248" i="2" s="1"/>
  <c r="V308" i="2"/>
  <c r="U308" i="2"/>
  <c r="M308" i="2"/>
  <c r="N308" i="2"/>
  <c r="AK307" i="2" l="1"/>
  <c r="F308" i="2"/>
  <c r="G308" i="2"/>
  <c r="AR310" i="2"/>
  <c r="AQ310" i="2"/>
  <c r="AN311" i="2"/>
  <c r="AO311" i="2" s="1"/>
  <c r="Z250" i="2"/>
  <c r="S308" i="2"/>
  <c r="W308" i="2"/>
  <c r="O308" i="2"/>
  <c r="T309" i="2"/>
  <c r="L309" i="2"/>
  <c r="I308" i="2" l="1"/>
  <c r="J308" i="2"/>
  <c r="AT308" i="2" s="1"/>
  <c r="E309" i="2"/>
  <c r="R308" i="2"/>
  <c r="H308" i="2" s="1"/>
  <c r="AP311" i="2"/>
  <c r="AA250" i="2"/>
  <c r="AB250" i="2"/>
  <c r="AC249" i="2"/>
  <c r="AD249" i="2" s="1"/>
  <c r="V309" i="2"/>
  <c r="U309" i="2"/>
  <c r="M309" i="2"/>
  <c r="N309" i="2"/>
  <c r="F309" i="2" l="1"/>
  <c r="AK308" i="2"/>
  <c r="G309" i="2"/>
  <c r="AR311" i="2"/>
  <c r="AQ311" i="2"/>
  <c r="AN312" i="2"/>
  <c r="AO312" i="2" s="1"/>
  <c r="Z251" i="2"/>
  <c r="W309" i="2"/>
  <c r="S309" i="2"/>
  <c r="O309" i="2"/>
  <c r="L310" i="2"/>
  <c r="T310" i="2"/>
  <c r="J309" i="2" l="1"/>
  <c r="AT309" i="2" s="1"/>
  <c r="E310" i="2"/>
  <c r="I309" i="2"/>
  <c r="R309" i="2"/>
  <c r="H309" i="2" s="1"/>
  <c r="AP312" i="2"/>
  <c r="AA251" i="2"/>
  <c r="AB251" i="2"/>
  <c r="AC250" i="2"/>
  <c r="AD250" i="2" s="1"/>
  <c r="V310" i="2"/>
  <c r="U310" i="2"/>
  <c r="N310" i="2"/>
  <c r="M310" i="2"/>
  <c r="F310" i="2" l="1"/>
  <c r="AK309" i="2"/>
  <c r="G310" i="2"/>
  <c r="AQ312" i="2"/>
  <c r="AR312" i="2"/>
  <c r="AN313" i="2"/>
  <c r="AO313" i="2" s="1"/>
  <c r="Z252" i="2"/>
  <c r="W310" i="2"/>
  <c r="S310" i="2"/>
  <c r="O310" i="2"/>
  <c r="L311" i="2"/>
  <c r="T311" i="2"/>
  <c r="I310" i="2" l="1"/>
  <c r="J310" i="2"/>
  <c r="AT310" i="2" s="1"/>
  <c r="E311" i="2"/>
  <c r="R310" i="2"/>
  <c r="H310" i="2" s="1"/>
  <c r="AP313" i="2"/>
  <c r="AA252" i="2"/>
  <c r="AB252" i="2"/>
  <c r="AC251" i="2"/>
  <c r="AD251" i="2" s="1"/>
  <c r="V311" i="2"/>
  <c r="U311" i="2"/>
  <c r="N311" i="2"/>
  <c r="M311" i="2"/>
  <c r="F311" i="2" l="1"/>
  <c r="AK310" i="2"/>
  <c r="G311" i="2"/>
  <c r="AR313" i="2"/>
  <c r="AQ313" i="2"/>
  <c r="AN314" i="2"/>
  <c r="AO314" i="2" s="1"/>
  <c r="Z253" i="2"/>
  <c r="W311" i="2"/>
  <c r="S311" i="2"/>
  <c r="O311" i="2"/>
  <c r="L312" i="2"/>
  <c r="T312" i="2"/>
  <c r="J311" i="2" l="1"/>
  <c r="AT311" i="2" s="1"/>
  <c r="I311" i="2"/>
  <c r="E312" i="2"/>
  <c r="R311" i="2"/>
  <c r="H311" i="2" s="1"/>
  <c r="AP314" i="2"/>
  <c r="AA253" i="2"/>
  <c r="AB253" i="2"/>
  <c r="AC252" i="2"/>
  <c r="AD252" i="2" s="1"/>
  <c r="V312" i="2"/>
  <c r="U312" i="2"/>
  <c r="M312" i="2"/>
  <c r="N312" i="2"/>
  <c r="AK311" i="2" l="1"/>
  <c r="G312" i="2"/>
  <c r="F312" i="2"/>
  <c r="AR314" i="2"/>
  <c r="AQ314" i="2"/>
  <c r="AN315" i="2"/>
  <c r="AO315" i="2" s="1"/>
  <c r="Z254" i="2"/>
  <c r="W312" i="2"/>
  <c r="S312" i="2"/>
  <c r="O312" i="2"/>
  <c r="L313" i="2"/>
  <c r="T313" i="2"/>
  <c r="J312" i="2" l="1"/>
  <c r="AT312" i="2" s="1"/>
  <c r="I312" i="2"/>
  <c r="E313" i="2"/>
  <c r="R312" i="2"/>
  <c r="H312" i="2" s="1"/>
  <c r="AP315" i="2"/>
  <c r="AA254" i="2"/>
  <c r="AB254" i="2"/>
  <c r="AC253" i="2"/>
  <c r="AD253" i="2" s="1"/>
  <c r="V313" i="2"/>
  <c r="U313" i="2"/>
  <c r="N313" i="2"/>
  <c r="M313" i="2"/>
  <c r="AK312" i="2" l="1"/>
  <c r="F313" i="2"/>
  <c r="G313" i="2"/>
  <c r="AQ315" i="2"/>
  <c r="AR315" i="2"/>
  <c r="AN316" i="2"/>
  <c r="AO316" i="2" s="1"/>
  <c r="Z255" i="2"/>
  <c r="S313" i="2"/>
  <c r="W313" i="2"/>
  <c r="O313" i="2"/>
  <c r="T314" i="2"/>
  <c r="L314" i="2"/>
  <c r="I313" i="2" l="1"/>
  <c r="J313" i="2"/>
  <c r="AT313" i="2" s="1"/>
  <c r="E314" i="2"/>
  <c r="R313" i="2"/>
  <c r="H313" i="2" s="1"/>
  <c r="AP316" i="2"/>
  <c r="AA255" i="2"/>
  <c r="AB255" i="2"/>
  <c r="AC254" i="2"/>
  <c r="AD254" i="2" s="1"/>
  <c r="V314" i="2"/>
  <c r="U314" i="2"/>
  <c r="M314" i="2"/>
  <c r="N314" i="2"/>
  <c r="G314" i="2" l="1"/>
  <c r="F314" i="2"/>
  <c r="AK313" i="2"/>
  <c r="AQ316" i="2"/>
  <c r="AR316" i="2"/>
  <c r="AN317" i="2"/>
  <c r="AO317" i="2" s="1"/>
  <c r="Z256" i="2"/>
  <c r="W314" i="2"/>
  <c r="S314" i="2"/>
  <c r="O314" i="2"/>
  <c r="T315" i="2"/>
  <c r="L315" i="2"/>
  <c r="J314" i="2" l="1"/>
  <c r="AT314" i="2" s="1"/>
  <c r="I314" i="2"/>
  <c r="E315" i="2"/>
  <c r="R314" i="2"/>
  <c r="H314" i="2" s="1"/>
  <c r="AP317" i="2"/>
  <c r="AA256" i="2"/>
  <c r="AB256" i="2"/>
  <c r="AC255" i="2"/>
  <c r="AD255" i="2" s="1"/>
  <c r="V315" i="2"/>
  <c r="U315" i="2"/>
  <c r="N315" i="2"/>
  <c r="M315" i="2"/>
  <c r="AK314" i="2" l="1"/>
  <c r="F315" i="2"/>
  <c r="G315" i="2"/>
  <c r="AR317" i="2"/>
  <c r="AQ317" i="2"/>
  <c r="AN318" i="2"/>
  <c r="AO318" i="2" s="1"/>
  <c r="Z257" i="2"/>
  <c r="W315" i="2"/>
  <c r="S315" i="2"/>
  <c r="O315" i="2"/>
  <c r="L316" i="2"/>
  <c r="T316" i="2"/>
  <c r="J315" i="2" l="1"/>
  <c r="AT315" i="2" s="1"/>
  <c r="E316" i="2"/>
  <c r="I315" i="2"/>
  <c r="R315" i="2"/>
  <c r="H315" i="2" s="1"/>
  <c r="AP318" i="2"/>
  <c r="AA257" i="2"/>
  <c r="AB257" i="2"/>
  <c r="AC256" i="2"/>
  <c r="AD256" i="2" s="1"/>
  <c r="AK315" i="2"/>
  <c r="V316" i="2"/>
  <c r="U316" i="2"/>
  <c r="M316" i="2"/>
  <c r="N316" i="2"/>
  <c r="G316" i="2" l="1"/>
  <c r="F316" i="2"/>
  <c r="AQ318" i="2"/>
  <c r="AR318" i="2"/>
  <c r="AN319" i="2"/>
  <c r="AO319" i="2" s="1"/>
  <c r="Z258" i="2"/>
  <c r="W316" i="2"/>
  <c r="S316" i="2"/>
  <c r="O316" i="2"/>
  <c r="T317" i="2"/>
  <c r="L317" i="2"/>
  <c r="J316" i="2" l="1"/>
  <c r="AT316" i="2" s="1"/>
  <c r="I316" i="2"/>
  <c r="E317" i="2"/>
  <c r="R316" i="2"/>
  <c r="H316" i="2" s="1"/>
  <c r="AP319" i="2"/>
  <c r="AA258" i="2"/>
  <c r="AB258" i="2"/>
  <c r="AC257" i="2"/>
  <c r="AD257" i="2" s="1"/>
  <c r="V317" i="2"/>
  <c r="U317" i="2"/>
  <c r="M317" i="2"/>
  <c r="N317" i="2"/>
  <c r="AK316" i="2" l="1"/>
  <c r="F317" i="2"/>
  <c r="G317" i="2"/>
  <c r="AR319" i="2"/>
  <c r="AQ319" i="2"/>
  <c r="AN320" i="2"/>
  <c r="AO320" i="2" s="1"/>
  <c r="Z259" i="2"/>
  <c r="W317" i="2"/>
  <c r="S317" i="2"/>
  <c r="O317" i="2"/>
  <c r="L318" i="2"/>
  <c r="T318" i="2"/>
  <c r="J317" i="2" l="1"/>
  <c r="AT317" i="2" s="1"/>
  <c r="E318" i="2"/>
  <c r="I317" i="2"/>
  <c r="R317" i="2"/>
  <c r="H317" i="2" s="1"/>
  <c r="AP320" i="2"/>
  <c r="AA259" i="2"/>
  <c r="AB259" i="2"/>
  <c r="AC258" i="2"/>
  <c r="AD258" i="2" s="1"/>
  <c r="V318" i="2"/>
  <c r="U318" i="2"/>
  <c r="M318" i="2"/>
  <c r="N318" i="2"/>
  <c r="AK317" i="2" l="1"/>
  <c r="F318" i="2"/>
  <c r="G318" i="2"/>
  <c r="AQ320" i="2"/>
  <c r="AR320" i="2"/>
  <c r="AN321" i="2"/>
  <c r="AO321" i="2" s="1"/>
  <c r="Z260" i="2"/>
  <c r="W318" i="2"/>
  <c r="S318" i="2"/>
  <c r="O318" i="2"/>
  <c r="T319" i="2"/>
  <c r="L319" i="2"/>
  <c r="I318" i="2" l="1"/>
  <c r="J318" i="2"/>
  <c r="AT318" i="2" s="1"/>
  <c r="E319" i="2"/>
  <c r="R318" i="2"/>
  <c r="H318" i="2" s="1"/>
  <c r="AP321" i="2"/>
  <c r="AA260" i="2"/>
  <c r="AB260" i="2"/>
  <c r="AC259" i="2"/>
  <c r="AD259" i="2" s="1"/>
  <c r="V319" i="2"/>
  <c r="U319" i="2"/>
  <c r="M319" i="2"/>
  <c r="N319" i="2"/>
  <c r="F319" i="2" l="1"/>
  <c r="AK318" i="2"/>
  <c r="G319" i="2"/>
  <c r="AR321" i="2"/>
  <c r="AQ321" i="2"/>
  <c r="AN322" i="2"/>
  <c r="AO322" i="2" s="1"/>
  <c r="Z261" i="2"/>
  <c r="W319" i="2"/>
  <c r="S319" i="2"/>
  <c r="O319" i="2"/>
  <c r="L320" i="2"/>
  <c r="T320" i="2"/>
  <c r="J319" i="2" l="1"/>
  <c r="AT319" i="2" s="1"/>
  <c r="E320" i="2"/>
  <c r="I319" i="2"/>
  <c r="R319" i="2"/>
  <c r="H319" i="2" s="1"/>
  <c r="AP322" i="2"/>
  <c r="AA261" i="2"/>
  <c r="AB261" i="2"/>
  <c r="AC260" i="2"/>
  <c r="AD260" i="2" s="1"/>
  <c r="V320" i="2"/>
  <c r="U320" i="2"/>
  <c r="M320" i="2"/>
  <c r="N320" i="2"/>
  <c r="AK319" i="2" l="1"/>
  <c r="G320" i="2"/>
  <c r="F320" i="2"/>
  <c r="AR322" i="2"/>
  <c r="AQ322" i="2"/>
  <c r="AN323" i="2"/>
  <c r="AO323" i="2" s="1"/>
  <c r="Z262" i="2"/>
  <c r="S320" i="2"/>
  <c r="W320" i="2"/>
  <c r="O320" i="2"/>
  <c r="T321" i="2"/>
  <c r="L321" i="2"/>
  <c r="I320" i="2" l="1"/>
  <c r="J320" i="2"/>
  <c r="AT320" i="2" s="1"/>
  <c r="E321" i="2"/>
  <c r="R320" i="2"/>
  <c r="H320" i="2" s="1"/>
  <c r="AP323" i="2"/>
  <c r="AA262" i="2"/>
  <c r="AB262" i="2"/>
  <c r="AC261" i="2"/>
  <c r="AD261" i="2" s="1"/>
  <c r="V321" i="2"/>
  <c r="U321" i="2"/>
  <c r="M321" i="2"/>
  <c r="N321" i="2"/>
  <c r="F321" i="2" l="1"/>
  <c r="AK320" i="2"/>
  <c r="G321" i="2"/>
  <c r="AR323" i="2"/>
  <c r="AQ323" i="2"/>
  <c r="W321" i="2"/>
  <c r="AN324" i="2"/>
  <c r="AO324" i="2" s="1"/>
  <c r="Z263" i="2"/>
  <c r="S321" i="2"/>
  <c r="O321" i="2"/>
  <c r="T322" i="2"/>
  <c r="L322" i="2"/>
  <c r="E322" i="2" l="1"/>
  <c r="J321" i="2"/>
  <c r="AT321" i="2" s="1"/>
  <c r="I321" i="2"/>
  <c r="R321" i="2"/>
  <c r="H321" i="2" s="1"/>
  <c r="AP324" i="2"/>
  <c r="AA263" i="2"/>
  <c r="AB263" i="2"/>
  <c r="AC262" i="2"/>
  <c r="AD262" i="2" s="1"/>
  <c r="V322" i="2"/>
  <c r="U322" i="2"/>
  <c r="N322" i="2"/>
  <c r="M322" i="2"/>
  <c r="AK321" i="2" l="1"/>
  <c r="F322" i="2"/>
  <c r="G322" i="2"/>
  <c r="AQ324" i="2"/>
  <c r="AR324" i="2"/>
  <c r="AN325" i="2"/>
  <c r="AO325" i="2" s="1"/>
  <c r="Z264" i="2"/>
  <c r="S322" i="2"/>
  <c r="W322" i="2"/>
  <c r="O322" i="2"/>
  <c r="L323" i="2"/>
  <c r="T323" i="2"/>
  <c r="I322" i="2" l="1"/>
  <c r="J322" i="2"/>
  <c r="AT322" i="2" s="1"/>
  <c r="E323" i="2"/>
  <c r="R322" i="2"/>
  <c r="H322" i="2" s="1"/>
  <c r="AP325" i="2"/>
  <c r="AA264" i="2"/>
  <c r="AB264" i="2"/>
  <c r="AC263" i="2"/>
  <c r="AD263" i="2" s="1"/>
  <c r="V323" i="2"/>
  <c r="U323" i="2"/>
  <c r="M323" i="2"/>
  <c r="N323" i="2"/>
  <c r="G323" i="2" l="1"/>
  <c r="AK322" i="2"/>
  <c r="F323" i="2"/>
  <c r="AR325" i="2"/>
  <c r="AQ325" i="2"/>
  <c r="AN326" i="2"/>
  <c r="AO326" i="2" s="1"/>
  <c r="Z265" i="2"/>
  <c r="S323" i="2"/>
  <c r="W323" i="2"/>
  <c r="O323" i="2"/>
  <c r="L324" i="2"/>
  <c r="T324" i="2"/>
  <c r="I323" i="2" l="1"/>
  <c r="J323" i="2"/>
  <c r="AT323" i="2" s="1"/>
  <c r="E324" i="2"/>
  <c r="R323" i="2"/>
  <c r="H323" i="2" s="1"/>
  <c r="AP326" i="2"/>
  <c r="AA265" i="2"/>
  <c r="AB265" i="2"/>
  <c r="AC264" i="2"/>
  <c r="AD264" i="2" s="1"/>
  <c r="V324" i="2"/>
  <c r="U324" i="2"/>
  <c r="N324" i="2"/>
  <c r="M324" i="2"/>
  <c r="G324" i="2" l="1"/>
  <c r="F324" i="2"/>
  <c r="AK323" i="2"/>
  <c r="AQ326" i="2"/>
  <c r="AR326" i="2"/>
  <c r="AN327" i="2"/>
  <c r="AO327" i="2" s="1"/>
  <c r="Z266" i="2"/>
  <c r="W324" i="2"/>
  <c r="S324" i="2"/>
  <c r="O324" i="2"/>
  <c r="L325" i="2"/>
  <c r="T325" i="2"/>
  <c r="J324" i="2" l="1"/>
  <c r="AT324" i="2" s="1"/>
  <c r="I324" i="2"/>
  <c r="E325" i="2"/>
  <c r="R324" i="2"/>
  <c r="H324" i="2" s="1"/>
  <c r="AP327" i="2"/>
  <c r="AA266" i="2"/>
  <c r="AB266" i="2"/>
  <c r="AC265" i="2"/>
  <c r="AD265" i="2" s="1"/>
  <c r="V325" i="2"/>
  <c r="U325" i="2"/>
  <c r="N325" i="2"/>
  <c r="M325" i="2"/>
  <c r="AK324" i="2" l="1"/>
  <c r="F325" i="2"/>
  <c r="G325" i="2"/>
  <c r="AR327" i="2"/>
  <c r="AQ327" i="2"/>
  <c r="AN328" i="2"/>
  <c r="AO328" i="2" s="1"/>
  <c r="Z267" i="2"/>
  <c r="W325" i="2"/>
  <c r="S325" i="2"/>
  <c r="O325" i="2"/>
  <c r="T326" i="2"/>
  <c r="L326" i="2"/>
  <c r="J325" i="2" l="1"/>
  <c r="AT325" i="2" s="1"/>
  <c r="I325" i="2"/>
  <c r="E326" i="2"/>
  <c r="R325" i="2"/>
  <c r="H325" i="2" s="1"/>
  <c r="AP328" i="2"/>
  <c r="AA267" i="2"/>
  <c r="AB267" i="2"/>
  <c r="AC266" i="2"/>
  <c r="AD266" i="2" s="1"/>
  <c r="V326" i="2"/>
  <c r="U326" i="2"/>
  <c r="N326" i="2"/>
  <c r="M326" i="2"/>
  <c r="AK325" i="2" l="1"/>
  <c r="F326" i="2"/>
  <c r="AQ328" i="2"/>
  <c r="G326" i="2"/>
  <c r="AR328" i="2"/>
  <c r="AN329" i="2"/>
  <c r="AO329" i="2" s="1"/>
  <c r="Z268" i="2"/>
  <c r="W326" i="2"/>
  <c r="S326" i="2"/>
  <c r="O326" i="2"/>
  <c r="T327" i="2"/>
  <c r="L327" i="2"/>
  <c r="J326" i="2" l="1"/>
  <c r="AT326" i="2" s="1"/>
  <c r="I326" i="2"/>
  <c r="E327" i="2"/>
  <c r="R326" i="2"/>
  <c r="H326" i="2" s="1"/>
  <c r="AP329" i="2"/>
  <c r="AA268" i="2"/>
  <c r="AB268" i="2"/>
  <c r="AC267" i="2"/>
  <c r="AD267" i="2" s="1"/>
  <c r="V327" i="2"/>
  <c r="U327" i="2"/>
  <c r="M327" i="2"/>
  <c r="N327" i="2"/>
  <c r="AK326" i="2" l="1"/>
  <c r="F327" i="2"/>
  <c r="G327" i="2"/>
  <c r="AR329" i="2"/>
  <c r="AQ329" i="2"/>
  <c r="AN330" i="2"/>
  <c r="AO330" i="2" s="1"/>
  <c r="Z269" i="2"/>
  <c r="W327" i="2"/>
  <c r="S327" i="2"/>
  <c r="O327" i="2"/>
  <c r="T328" i="2"/>
  <c r="L328" i="2"/>
  <c r="E328" i="2" l="1"/>
  <c r="J327" i="2"/>
  <c r="AT327" i="2" s="1"/>
  <c r="I327" i="2"/>
  <c r="R327" i="2"/>
  <c r="H327" i="2" s="1"/>
  <c r="AP330" i="2"/>
  <c r="AA269" i="2"/>
  <c r="AB269" i="2"/>
  <c r="AC268" i="2"/>
  <c r="AD268" i="2" s="1"/>
  <c r="V328" i="2"/>
  <c r="U328" i="2"/>
  <c r="N328" i="2"/>
  <c r="M328" i="2"/>
  <c r="AK327" i="2" l="1"/>
  <c r="F328" i="2"/>
  <c r="G328" i="2"/>
  <c r="AR330" i="2"/>
  <c r="AQ330" i="2"/>
  <c r="AN331" i="2"/>
  <c r="AO331" i="2" s="1"/>
  <c r="Z270" i="2"/>
  <c r="W328" i="2"/>
  <c r="S328" i="2"/>
  <c r="O328" i="2"/>
  <c r="L329" i="2"/>
  <c r="T329" i="2"/>
  <c r="I328" i="2" l="1"/>
  <c r="J328" i="2"/>
  <c r="AT328" i="2" s="1"/>
  <c r="E329" i="2"/>
  <c r="R328" i="2"/>
  <c r="H328" i="2" s="1"/>
  <c r="AP331" i="2"/>
  <c r="AA270" i="2"/>
  <c r="AB270" i="2"/>
  <c r="AC269" i="2"/>
  <c r="AD269" i="2" s="1"/>
  <c r="V329" i="2"/>
  <c r="U329" i="2"/>
  <c r="N329" i="2"/>
  <c r="M329" i="2"/>
  <c r="F329" i="2" l="1"/>
  <c r="AK328" i="2"/>
  <c r="G329" i="2"/>
  <c r="AR331" i="2"/>
  <c r="AQ331" i="2"/>
  <c r="AN332" i="2"/>
  <c r="AO332" i="2" s="1"/>
  <c r="Z271" i="2"/>
  <c r="S329" i="2"/>
  <c r="W329" i="2"/>
  <c r="O329" i="2"/>
  <c r="T330" i="2"/>
  <c r="L330" i="2"/>
  <c r="I329" i="2" l="1"/>
  <c r="E330" i="2"/>
  <c r="J329" i="2"/>
  <c r="AT329" i="2" s="1"/>
  <c r="R329" i="2"/>
  <c r="H329" i="2" s="1"/>
  <c r="AP332" i="2"/>
  <c r="AA271" i="2"/>
  <c r="AB271" i="2"/>
  <c r="AC270" i="2"/>
  <c r="AD270" i="2" s="1"/>
  <c r="V330" i="2"/>
  <c r="U330" i="2"/>
  <c r="M330" i="2"/>
  <c r="N330" i="2"/>
  <c r="F330" i="2" l="1"/>
  <c r="AK329" i="2"/>
  <c r="G330" i="2"/>
  <c r="AQ332" i="2"/>
  <c r="AR332" i="2"/>
  <c r="AN333" i="2"/>
  <c r="AO333" i="2" s="1"/>
  <c r="Z272" i="2"/>
  <c r="W330" i="2"/>
  <c r="S330" i="2"/>
  <c r="O330" i="2"/>
  <c r="T331" i="2"/>
  <c r="L331" i="2"/>
  <c r="I330" i="2" l="1"/>
  <c r="J330" i="2"/>
  <c r="AT330" i="2" s="1"/>
  <c r="E331" i="2"/>
  <c r="R330" i="2"/>
  <c r="H330" i="2" s="1"/>
  <c r="AP333" i="2"/>
  <c r="AA272" i="2"/>
  <c r="AB272" i="2"/>
  <c r="AC271" i="2"/>
  <c r="AD271" i="2" s="1"/>
  <c r="V331" i="2"/>
  <c r="U331" i="2"/>
  <c r="N331" i="2"/>
  <c r="M331" i="2"/>
  <c r="F331" i="2" l="1"/>
  <c r="AK330" i="2"/>
  <c r="G331" i="2"/>
  <c r="AR333" i="2"/>
  <c r="AQ333" i="2"/>
  <c r="AN334" i="2"/>
  <c r="AO334" i="2" s="1"/>
  <c r="Z273" i="2"/>
  <c r="W331" i="2"/>
  <c r="S331" i="2"/>
  <c r="O331" i="2"/>
  <c r="L332" i="2"/>
  <c r="T332" i="2"/>
  <c r="J331" i="2" l="1"/>
  <c r="AT331" i="2" s="1"/>
  <c r="I331" i="2"/>
  <c r="E332" i="2"/>
  <c r="R331" i="2"/>
  <c r="H331" i="2" s="1"/>
  <c r="AP334" i="2"/>
  <c r="AA273" i="2"/>
  <c r="AB273" i="2"/>
  <c r="AC272" i="2"/>
  <c r="AD272" i="2" s="1"/>
  <c r="V332" i="2"/>
  <c r="U332" i="2"/>
  <c r="M332" i="2"/>
  <c r="N332" i="2"/>
  <c r="AK331" i="2" l="1"/>
  <c r="F332" i="2"/>
  <c r="G332" i="2"/>
  <c r="AQ334" i="2"/>
  <c r="AR334" i="2"/>
  <c r="AN335" i="2"/>
  <c r="AO335" i="2" s="1"/>
  <c r="Z274" i="2"/>
  <c r="W332" i="2"/>
  <c r="S332" i="2"/>
  <c r="O332" i="2"/>
  <c r="L333" i="2"/>
  <c r="T333" i="2"/>
  <c r="I332" i="2" l="1"/>
  <c r="J332" i="2"/>
  <c r="AT332" i="2" s="1"/>
  <c r="E333" i="2"/>
  <c r="R332" i="2"/>
  <c r="H332" i="2" s="1"/>
  <c r="AP335" i="2"/>
  <c r="AA274" i="2"/>
  <c r="AB274" i="2"/>
  <c r="AC273" i="2"/>
  <c r="AD273" i="2" s="1"/>
  <c r="V333" i="2"/>
  <c r="U333" i="2"/>
  <c r="M333" i="2"/>
  <c r="N333" i="2"/>
  <c r="F333" i="2" l="1"/>
  <c r="AK332" i="2"/>
  <c r="G333" i="2"/>
  <c r="AR335" i="2"/>
  <c r="AQ335" i="2"/>
  <c r="AN336" i="2"/>
  <c r="AO336" i="2" s="1"/>
  <c r="Z275" i="2"/>
  <c r="S333" i="2"/>
  <c r="W333" i="2"/>
  <c r="O333" i="2"/>
  <c r="L334" i="2"/>
  <c r="T334" i="2"/>
  <c r="I333" i="2" l="1"/>
  <c r="J333" i="2"/>
  <c r="AT333" i="2" s="1"/>
  <c r="E334" i="2"/>
  <c r="R333" i="2"/>
  <c r="H333" i="2" s="1"/>
  <c r="AP336" i="2"/>
  <c r="AA275" i="2"/>
  <c r="AB275" i="2"/>
  <c r="AC274" i="2"/>
  <c r="AD274" i="2" s="1"/>
  <c r="V334" i="2"/>
  <c r="U334" i="2"/>
  <c r="M334" i="2"/>
  <c r="N334" i="2"/>
  <c r="AK333" i="2" l="1"/>
  <c r="G334" i="2"/>
  <c r="F334" i="2"/>
  <c r="AQ336" i="2"/>
  <c r="AR336" i="2"/>
  <c r="AN337" i="2"/>
  <c r="AO337" i="2" s="1"/>
  <c r="Z276" i="2"/>
  <c r="S334" i="2"/>
  <c r="W334" i="2"/>
  <c r="O334" i="2"/>
  <c r="L335" i="2"/>
  <c r="T335" i="2"/>
  <c r="I334" i="2" l="1"/>
  <c r="J334" i="2"/>
  <c r="AT334" i="2" s="1"/>
  <c r="E335" i="2"/>
  <c r="R334" i="2"/>
  <c r="H334" i="2" s="1"/>
  <c r="AP337" i="2"/>
  <c r="AA276" i="2"/>
  <c r="AB276" i="2"/>
  <c r="AC275" i="2"/>
  <c r="AD275" i="2" s="1"/>
  <c r="V335" i="2"/>
  <c r="U335" i="2"/>
  <c r="M335" i="2"/>
  <c r="N335" i="2"/>
  <c r="AK334" i="2" l="1"/>
  <c r="G335" i="2"/>
  <c r="F335" i="2"/>
  <c r="AR337" i="2"/>
  <c r="AQ337" i="2"/>
  <c r="AN338" i="2"/>
  <c r="AO338" i="2" s="1"/>
  <c r="Z277" i="2"/>
  <c r="S335" i="2"/>
  <c r="W335" i="2"/>
  <c r="O335" i="2"/>
  <c r="T336" i="2"/>
  <c r="L336" i="2"/>
  <c r="I335" i="2" l="1"/>
  <c r="J335" i="2"/>
  <c r="AT335" i="2" s="1"/>
  <c r="E336" i="2"/>
  <c r="R335" i="2"/>
  <c r="H335" i="2" s="1"/>
  <c r="AP338" i="2"/>
  <c r="AA277" i="2"/>
  <c r="AB277" i="2"/>
  <c r="AC276" i="2"/>
  <c r="AD276" i="2" s="1"/>
  <c r="V336" i="2"/>
  <c r="U336" i="2"/>
  <c r="N336" i="2"/>
  <c r="M336" i="2"/>
  <c r="AK335" i="2" l="1"/>
  <c r="F336" i="2"/>
  <c r="G336" i="2"/>
  <c r="AR338" i="2"/>
  <c r="AQ338" i="2"/>
  <c r="W336" i="2"/>
  <c r="AN339" i="2"/>
  <c r="AO339" i="2" s="1"/>
  <c r="Z278" i="2"/>
  <c r="S336" i="2"/>
  <c r="O336" i="2"/>
  <c r="T337" i="2"/>
  <c r="L337" i="2"/>
  <c r="J336" i="2" l="1"/>
  <c r="AT336" i="2" s="1"/>
  <c r="E337" i="2"/>
  <c r="I336" i="2"/>
  <c r="R336" i="2"/>
  <c r="H336" i="2" s="1"/>
  <c r="AP339" i="2"/>
  <c r="AA278" i="2"/>
  <c r="AB278" i="2"/>
  <c r="AC277" i="2"/>
  <c r="AD277" i="2" s="1"/>
  <c r="AK336" i="2"/>
  <c r="V337" i="2"/>
  <c r="U337" i="2"/>
  <c r="M337" i="2"/>
  <c r="N337" i="2"/>
  <c r="F337" i="2" l="1"/>
  <c r="G337" i="2"/>
  <c r="AR339" i="2"/>
  <c r="AQ339" i="2"/>
  <c r="AN340" i="2"/>
  <c r="AO340" i="2" s="1"/>
  <c r="Z279" i="2"/>
  <c r="W337" i="2"/>
  <c r="S337" i="2"/>
  <c r="O337" i="2"/>
  <c r="L338" i="2"/>
  <c r="T338" i="2"/>
  <c r="J337" i="2" l="1"/>
  <c r="AT337" i="2" s="1"/>
  <c r="I337" i="2"/>
  <c r="E338" i="2"/>
  <c r="R337" i="2"/>
  <c r="H337" i="2" s="1"/>
  <c r="AP340" i="2"/>
  <c r="AA279" i="2"/>
  <c r="AB279" i="2"/>
  <c r="AC278" i="2"/>
  <c r="AD278" i="2" s="1"/>
  <c r="V338" i="2"/>
  <c r="U338" i="2"/>
  <c r="M338" i="2"/>
  <c r="N338" i="2"/>
  <c r="AK337" i="2" l="1"/>
  <c r="F338" i="2"/>
  <c r="G338" i="2"/>
  <c r="AQ340" i="2"/>
  <c r="AR340" i="2"/>
  <c r="AN341" i="2"/>
  <c r="AO341" i="2" s="1"/>
  <c r="Z280" i="2"/>
  <c r="W338" i="2"/>
  <c r="S338" i="2"/>
  <c r="O338" i="2"/>
  <c r="T339" i="2"/>
  <c r="L339" i="2"/>
  <c r="J338" i="2" l="1"/>
  <c r="AT338" i="2" s="1"/>
  <c r="I338" i="2"/>
  <c r="E339" i="2"/>
  <c r="R338" i="2"/>
  <c r="H338" i="2" s="1"/>
  <c r="AP341" i="2"/>
  <c r="AA280" i="2"/>
  <c r="AB280" i="2"/>
  <c r="AC279" i="2"/>
  <c r="AD279" i="2" s="1"/>
  <c r="AK338" i="2"/>
  <c r="V339" i="2"/>
  <c r="U339" i="2"/>
  <c r="N339" i="2"/>
  <c r="M339" i="2"/>
  <c r="F339" i="2" l="1"/>
  <c r="G339" i="2"/>
  <c r="AR341" i="2"/>
  <c r="AQ341" i="2"/>
  <c r="AN342" i="2"/>
  <c r="AO342" i="2" s="1"/>
  <c r="Z281" i="2"/>
  <c r="S339" i="2"/>
  <c r="W339" i="2"/>
  <c r="O339" i="2"/>
  <c r="L340" i="2"/>
  <c r="T340" i="2"/>
  <c r="J339" i="2" l="1"/>
  <c r="AT339" i="2" s="1"/>
  <c r="E340" i="2"/>
  <c r="I339" i="2"/>
  <c r="R339" i="2"/>
  <c r="H339" i="2" s="1"/>
  <c r="AP342" i="2"/>
  <c r="AA281" i="2"/>
  <c r="AB281" i="2"/>
  <c r="AC280" i="2"/>
  <c r="AD280" i="2" s="1"/>
  <c r="V340" i="2"/>
  <c r="U340" i="2"/>
  <c r="N340" i="2"/>
  <c r="M340" i="2"/>
  <c r="G340" i="2" l="1"/>
  <c r="F340" i="2"/>
  <c r="AK339" i="2"/>
  <c r="AR342" i="2"/>
  <c r="AQ342" i="2"/>
  <c r="AN343" i="2"/>
  <c r="AO343" i="2" s="1"/>
  <c r="Z282" i="2"/>
  <c r="W340" i="2"/>
  <c r="S340" i="2"/>
  <c r="O340" i="2"/>
  <c r="L341" i="2"/>
  <c r="T341" i="2"/>
  <c r="I340" i="2" l="1"/>
  <c r="J340" i="2"/>
  <c r="AT340" i="2" s="1"/>
  <c r="E341" i="2"/>
  <c r="R340" i="2"/>
  <c r="H340" i="2" s="1"/>
  <c r="AP343" i="2"/>
  <c r="AA282" i="2"/>
  <c r="AB282" i="2"/>
  <c r="AC281" i="2"/>
  <c r="AD281" i="2" s="1"/>
  <c r="V341" i="2"/>
  <c r="U341" i="2"/>
  <c r="M341" i="2"/>
  <c r="N341" i="2"/>
  <c r="AK340" i="2" l="1"/>
  <c r="F341" i="2"/>
  <c r="G341" i="2"/>
  <c r="AR343" i="2"/>
  <c r="AQ343" i="2"/>
  <c r="AN344" i="2"/>
  <c r="AO344" i="2" s="1"/>
  <c r="Z283" i="2"/>
  <c r="W341" i="2"/>
  <c r="S341" i="2"/>
  <c r="O341" i="2"/>
  <c r="L342" i="2"/>
  <c r="T342" i="2"/>
  <c r="J341" i="2" l="1"/>
  <c r="AT341" i="2" s="1"/>
  <c r="I341" i="2"/>
  <c r="E342" i="2"/>
  <c r="R341" i="2"/>
  <c r="H341" i="2" s="1"/>
  <c r="AP344" i="2"/>
  <c r="AA283" i="2"/>
  <c r="AB283" i="2"/>
  <c r="AC282" i="2"/>
  <c r="AD282" i="2" s="1"/>
  <c r="AK341" i="2"/>
  <c r="V342" i="2"/>
  <c r="U342" i="2"/>
  <c r="N342" i="2"/>
  <c r="M342" i="2"/>
  <c r="F342" i="2" l="1"/>
  <c r="G342" i="2"/>
  <c r="AQ344" i="2"/>
  <c r="AR344" i="2"/>
  <c r="AN345" i="2"/>
  <c r="AO345" i="2" s="1"/>
  <c r="Z284" i="2"/>
  <c r="AC283" i="2"/>
  <c r="AD283" i="2" s="1"/>
  <c r="W342" i="2"/>
  <c r="S342" i="2"/>
  <c r="O342" i="2"/>
  <c r="T343" i="2"/>
  <c r="L343" i="2"/>
  <c r="E343" i="2" l="1"/>
  <c r="J342" i="2"/>
  <c r="AT342" i="2" s="1"/>
  <c r="I342" i="2"/>
  <c r="R342" i="2"/>
  <c r="H342" i="2" s="1"/>
  <c r="AP345" i="2"/>
  <c r="AA284" i="2"/>
  <c r="AB284" i="2"/>
  <c r="V343" i="2"/>
  <c r="U343" i="2"/>
  <c r="N343" i="2"/>
  <c r="M343" i="2"/>
  <c r="AK342" i="2" l="1"/>
  <c r="F343" i="2"/>
  <c r="G343" i="2"/>
  <c r="AR345" i="2"/>
  <c r="AQ345" i="2"/>
  <c r="AN346" i="2"/>
  <c r="AO346" i="2" s="1"/>
  <c r="Z285" i="2"/>
  <c r="W343" i="2"/>
  <c r="S343" i="2"/>
  <c r="O343" i="2"/>
  <c r="L344" i="2"/>
  <c r="T344" i="2"/>
  <c r="J343" i="2" l="1"/>
  <c r="AT343" i="2" s="1"/>
  <c r="E344" i="2"/>
  <c r="I343" i="2"/>
  <c r="R343" i="2"/>
  <c r="H343" i="2" s="1"/>
  <c r="AP346" i="2"/>
  <c r="AA285" i="2"/>
  <c r="AB285" i="2"/>
  <c r="AC284" i="2"/>
  <c r="AD284" i="2" s="1"/>
  <c r="AK343" i="2"/>
  <c r="V344" i="2"/>
  <c r="U344" i="2"/>
  <c r="N344" i="2"/>
  <c r="M344" i="2"/>
  <c r="G344" i="2" l="1"/>
  <c r="F344" i="2"/>
  <c r="AR346" i="2"/>
  <c r="AQ346" i="2"/>
  <c r="AN347" i="2"/>
  <c r="AO347" i="2" s="1"/>
  <c r="Z286" i="2"/>
  <c r="W344" i="2"/>
  <c r="S344" i="2"/>
  <c r="O344" i="2"/>
  <c r="L345" i="2"/>
  <c r="T345" i="2"/>
  <c r="J344" i="2" l="1"/>
  <c r="AT344" i="2" s="1"/>
  <c r="I344" i="2"/>
  <c r="E345" i="2"/>
  <c r="R344" i="2"/>
  <c r="H344" i="2" s="1"/>
  <c r="AP347" i="2"/>
  <c r="AA286" i="2"/>
  <c r="AB286" i="2"/>
  <c r="AC285" i="2"/>
  <c r="AD285" i="2" s="1"/>
  <c r="AK344" i="2"/>
  <c r="V345" i="2"/>
  <c r="U345" i="2"/>
  <c r="M345" i="2"/>
  <c r="N345" i="2"/>
  <c r="F345" i="2" l="1"/>
  <c r="G345" i="2"/>
  <c r="AQ347" i="2"/>
  <c r="AR347" i="2"/>
  <c r="AN348" i="2"/>
  <c r="AO348" i="2" s="1"/>
  <c r="Z287" i="2"/>
  <c r="W345" i="2"/>
  <c r="S345" i="2"/>
  <c r="J345" i="2" s="1"/>
  <c r="AT345" i="2" s="1"/>
  <c r="O345" i="2"/>
  <c r="L346" i="2"/>
  <c r="T346" i="2"/>
  <c r="I345" i="2" l="1"/>
  <c r="E346" i="2"/>
  <c r="R345" i="2"/>
  <c r="H345" i="2" s="1"/>
  <c r="AP348" i="2"/>
  <c r="AA287" i="2"/>
  <c r="AB287" i="2"/>
  <c r="AC286" i="2"/>
  <c r="AD286" i="2" s="1"/>
  <c r="AK345" i="2"/>
  <c r="V346" i="2"/>
  <c r="U346" i="2"/>
  <c r="M346" i="2"/>
  <c r="N346" i="2"/>
  <c r="F346" i="2" l="1"/>
  <c r="G346" i="2"/>
  <c r="AQ348" i="2"/>
  <c r="AR348" i="2"/>
  <c r="AN349" i="2"/>
  <c r="AO349" i="2" s="1"/>
  <c r="Z288" i="2"/>
  <c r="W346" i="2"/>
  <c r="S346" i="2"/>
  <c r="O346" i="2"/>
  <c r="L347" i="2"/>
  <c r="T347" i="2"/>
  <c r="J346" i="2" l="1"/>
  <c r="AT346" i="2" s="1"/>
  <c r="E347" i="2"/>
  <c r="I346" i="2"/>
  <c r="R346" i="2"/>
  <c r="H346" i="2" s="1"/>
  <c r="AP349" i="2"/>
  <c r="AA288" i="2"/>
  <c r="AB288" i="2"/>
  <c r="AC287" i="2"/>
  <c r="AD287" i="2" s="1"/>
  <c r="AK346" i="2"/>
  <c r="V347" i="2"/>
  <c r="U347" i="2"/>
  <c r="M347" i="2"/>
  <c r="N347" i="2"/>
  <c r="G347" i="2" l="1"/>
  <c r="F347" i="2"/>
  <c r="AR349" i="2"/>
  <c r="AQ349" i="2"/>
  <c r="AN350" i="2"/>
  <c r="AO350" i="2" s="1"/>
  <c r="Z289" i="2"/>
  <c r="S347" i="2"/>
  <c r="W347" i="2"/>
  <c r="O347" i="2"/>
  <c r="T348" i="2"/>
  <c r="L348" i="2"/>
  <c r="I347" i="2" l="1"/>
  <c r="E348" i="2"/>
  <c r="J347" i="2"/>
  <c r="AT347" i="2" s="1"/>
  <c r="R347" i="2"/>
  <c r="H347" i="2" s="1"/>
  <c r="AP350" i="2"/>
  <c r="AA289" i="2"/>
  <c r="AB289" i="2"/>
  <c r="AC288" i="2"/>
  <c r="AD288" i="2" s="1"/>
  <c r="V348" i="2"/>
  <c r="U348" i="2"/>
  <c r="M348" i="2"/>
  <c r="N348" i="2"/>
  <c r="F348" i="2" l="1"/>
  <c r="G348" i="2"/>
  <c r="AK347" i="2"/>
  <c r="AQ350" i="2"/>
  <c r="AR350" i="2"/>
  <c r="AN351" i="2"/>
  <c r="AO351" i="2" s="1"/>
  <c r="W348" i="2"/>
  <c r="Z290" i="2"/>
  <c r="S348" i="2"/>
  <c r="O348" i="2"/>
  <c r="L349" i="2"/>
  <c r="T349" i="2"/>
  <c r="J348" i="2" l="1"/>
  <c r="AT348" i="2" s="1"/>
  <c r="I348" i="2"/>
  <c r="E349" i="2"/>
  <c r="R348" i="2"/>
  <c r="H348" i="2" s="1"/>
  <c r="AP351" i="2"/>
  <c r="AA290" i="2"/>
  <c r="AB290" i="2"/>
  <c r="AC289" i="2"/>
  <c r="AD289" i="2" s="1"/>
  <c r="V349" i="2"/>
  <c r="U349" i="2"/>
  <c r="N349" i="2"/>
  <c r="M349" i="2"/>
  <c r="AK348" i="2" l="1"/>
  <c r="F349" i="2"/>
  <c r="G349" i="2"/>
  <c r="AR351" i="2"/>
  <c r="AQ351" i="2"/>
  <c r="AN352" i="2"/>
  <c r="AO352" i="2" s="1"/>
  <c r="Z291" i="2"/>
  <c r="AC290" i="2"/>
  <c r="AD290" i="2" s="1"/>
  <c r="W349" i="2"/>
  <c r="S349" i="2"/>
  <c r="O349" i="2"/>
  <c r="L350" i="2"/>
  <c r="T350" i="2"/>
  <c r="J349" i="2" l="1"/>
  <c r="AT349" i="2" s="1"/>
  <c r="E350" i="2"/>
  <c r="I349" i="2"/>
  <c r="R349" i="2"/>
  <c r="H349" i="2" s="1"/>
  <c r="AP352" i="2"/>
  <c r="AA291" i="2"/>
  <c r="AB291" i="2"/>
  <c r="V350" i="2"/>
  <c r="U350" i="2"/>
  <c r="M350" i="2"/>
  <c r="N350" i="2"/>
  <c r="AK349" i="2" l="1"/>
  <c r="G350" i="2"/>
  <c r="F350" i="2"/>
  <c r="AQ352" i="2"/>
  <c r="AR352" i="2"/>
  <c r="AN353" i="2"/>
  <c r="AO353" i="2" s="1"/>
  <c r="Z292" i="2"/>
  <c r="W350" i="2"/>
  <c r="S350" i="2"/>
  <c r="O350" i="2"/>
  <c r="L351" i="2"/>
  <c r="T351" i="2"/>
  <c r="J350" i="2" l="1"/>
  <c r="AT350" i="2" s="1"/>
  <c r="I350" i="2"/>
  <c r="E351" i="2"/>
  <c r="R350" i="2"/>
  <c r="H350" i="2" s="1"/>
  <c r="AP353" i="2"/>
  <c r="AA292" i="2"/>
  <c r="AB292" i="2"/>
  <c r="AC291" i="2"/>
  <c r="AD291" i="2" s="1"/>
  <c r="AK350" i="2"/>
  <c r="V351" i="2"/>
  <c r="U351" i="2"/>
  <c r="N351" i="2"/>
  <c r="M351" i="2"/>
  <c r="G351" i="2" l="1"/>
  <c r="F351" i="2"/>
  <c r="AR353" i="2"/>
  <c r="AQ353" i="2"/>
  <c r="AN354" i="2"/>
  <c r="AO354" i="2" s="1"/>
  <c r="Z293" i="2"/>
  <c r="W351" i="2"/>
  <c r="S351" i="2"/>
  <c r="O351" i="2"/>
  <c r="L352" i="2"/>
  <c r="T352" i="2"/>
  <c r="I351" i="2" l="1"/>
  <c r="J351" i="2"/>
  <c r="AT351" i="2" s="1"/>
  <c r="E352" i="2"/>
  <c r="R351" i="2"/>
  <c r="H351" i="2" s="1"/>
  <c r="AP354" i="2"/>
  <c r="AA293" i="2"/>
  <c r="AB293" i="2"/>
  <c r="AC292" i="2"/>
  <c r="AD292" i="2" s="1"/>
  <c r="V352" i="2"/>
  <c r="U352" i="2"/>
  <c r="N352" i="2"/>
  <c r="M352" i="2"/>
  <c r="AK351" i="2" l="1"/>
  <c r="F352" i="2"/>
  <c r="G352" i="2"/>
  <c r="AR354" i="2"/>
  <c r="AQ354" i="2"/>
  <c r="AN355" i="2"/>
  <c r="AO355" i="2" s="1"/>
  <c r="Z294" i="2"/>
  <c r="W352" i="2"/>
  <c r="S352" i="2"/>
  <c r="O352" i="2"/>
  <c r="T353" i="2"/>
  <c r="L353" i="2"/>
  <c r="I352" i="2" l="1"/>
  <c r="J352" i="2"/>
  <c r="AT352" i="2" s="1"/>
  <c r="E353" i="2"/>
  <c r="R352" i="2"/>
  <c r="H352" i="2" s="1"/>
  <c r="AP355" i="2"/>
  <c r="AA294" i="2"/>
  <c r="AB294" i="2"/>
  <c r="AC293" i="2"/>
  <c r="AD293" i="2" s="1"/>
  <c r="V353" i="2"/>
  <c r="U353" i="2"/>
  <c r="N353" i="2"/>
  <c r="M353" i="2"/>
  <c r="AK352" i="2" l="1"/>
  <c r="F353" i="2"/>
  <c r="G353" i="2"/>
  <c r="AR355" i="2"/>
  <c r="AQ355" i="2"/>
  <c r="AN356" i="2"/>
  <c r="AO356" i="2" s="1"/>
  <c r="Z295" i="2"/>
  <c r="W353" i="2"/>
  <c r="S353" i="2"/>
  <c r="O353" i="2"/>
  <c r="T354" i="2"/>
  <c r="L354" i="2"/>
  <c r="E354" i="2" l="1"/>
  <c r="J353" i="2"/>
  <c r="AT353" i="2" s="1"/>
  <c r="I353" i="2"/>
  <c r="R353" i="2"/>
  <c r="H353" i="2" s="1"/>
  <c r="AP356" i="2"/>
  <c r="AA295" i="2"/>
  <c r="AB295" i="2"/>
  <c r="AC294" i="2"/>
  <c r="AD294" i="2" s="1"/>
  <c r="V354" i="2"/>
  <c r="U354" i="2"/>
  <c r="N354" i="2"/>
  <c r="M354" i="2"/>
  <c r="AK353" i="2" l="1"/>
  <c r="F354" i="2"/>
  <c r="G354" i="2"/>
  <c r="AQ356" i="2"/>
  <c r="AR356" i="2"/>
  <c r="AN357" i="2"/>
  <c r="AO357" i="2" s="1"/>
  <c r="Z296" i="2"/>
  <c r="W354" i="2"/>
  <c r="S354" i="2"/>
  <c r="O354" i="2"/>
  <c r="L355" i="2"/>
  <c r="T355" i="2"/>
  <c r="J354" i="2" l="1"/>
  <c r="AT354" i="2" s="1"/>
  <c r="I354" i="2"/>
  <c r="E355" i="2"/>
  <c r="R354" i="2"/>
  <c r="H354" i="2" s="1"/>
  <c r="AP357" i="2"/>
  <c r="AA296" i="2"/>
  <c r="AB296" i="2"/>
  <c r="AC295" i="2"/>
  <c r="AD295" i="2" s="1"/>
  <c r="AK354" i="2"/>
  <c r="V355" i="2"/>
  <c r="U355" i="2"/>
  <c r="N355" i="2"/>
  <c r="M355" i="2"/>
  <c r="F355" i="2" l="1"/>
  <c r="G355" i="2"/>
  <c r="AR357" i="2"/>
  <c r="AQ357" i="2"/>
  <c r="W355" i="2"/>
  <c r="AN358" i="2"/>
  <c r="AO358" i="2" s="1"/>
  <c r="Z297" i="2"/>
  <c r="S355" i="2"/>
  <c r="O355" i="2"/>
  <c r="L356" i="2"/>
  <c r="T356" i="2"/>
  <c r="I355" i="2" l="1"/>
  <c r="J355" i="2"/>
  <c r="AT355" i="2" s="1"/>
  <c r="E356" i="2"/>
  <c r="R355" i="2"/>
  <c r="H355" i="2" s="1"/>
  <c r="AP358" i="2"/>
  <c r="AA297" i="2"/>
  <c r="AB297" i="2"/>
  <c r="AC296" i="2"/>
  <c r="AD296" i="2" s="1"/>
  <c r="V356" i="2"/>
  <c r="U356" i="2"/>
  <c r="N356" i="2"/>
  <c r="M356" i="2"/>
  <c r="AK355" i="2" l="1"/>
  <c r="F356" i="2"/>
  <c r="G356" i="2"/>
  <c r="AR358" i="2"/>
  <c r="AQ358" i="2"/>
  <c r="AN359" i="2"/>
  <c r="AO359" i="2" s="1"/>
  <c r="Z298" i="2"/>
  <c r="W356" i="2"/>
  <c r="S356" i="2"/>
  <c r="O356" i="2"/>
  <c r="L357" i="2"/>
  <c r="T357" i="2"/>
  <c r="J356" i="2" l="1"/>
  <c r="AT356" i="2" s="1"/>
  <c r="I356" i="2"/>
  <c r="E357" i="2"/>
  <c r="R356" i="2"/>
  <c r="H356" i="2" s="1"/>
  <c r="AP359" i="2"/>
  <c r="AA298" i="2"/>
  <c r="AB298" i="2"/>
  <c r="AC297" i="2"/>
  <c r="AD297" i="2" s="1"/>
  <c r="V357" i="2"/>
  <c r="U357" i="2"/>
  <c r="N357" i="2"/>
  <c r="M357" i="2"/>
  <c r="AK356" i="2" l="1"/>
  <c r="F357" i="2"/>
  <c r="G357" i="2"/>
  <c r="AR359" i="2"/>
  <c r="AQ359" i="2"/>
  <c r="AN360" i="2"/>
  <c r="AO360" i="2" s="1"/>
  <c r="Z299" i="2"/>
  <c r="AC298" i="2"/>
  <c r="AD298" i="2" s="1"/>
  <c r="S357" i="2"/>
  <c r="W357" i="2"/>
  <c r="O357" i="2"/>
  <c r="T358" i="2"/>
  <c r="L358" i="2"/>
  <c r="E358" i="2" l="1"/>
  <c r="J357" i="2"/>
  <c r="AT357" i="2" s="1"/>
  <c r="I357" i="2"/>
  <c r="R357" i="2"/>
  <c r="H357" i="2" s="1"/>
  <c r="AP360" i="2"/>
  <c r="AA299" i="2"/>
  <c r="AB299" i="2"/>
  <c r="V358" i="2"/>
  <c r="U358" i="2"/>
  <c r="M358" i="2"/>
  <c r="N358" i="2"/>
  <c r="F358" i="2" l="1"/>
  <c r="AK357" i="2"/>
  <c r="G358" i="2"/>
  <c r="AQ360" i="2"/>
  <c r="AR360" i="2"/>
  <c r="AN361" i="2"/>
  <c r="AO361" i="2" s="1"/>
  <c r="Z300" i="2"/>
  <c r="W358" i="2"/>
  <c r="S358" i="2"/>
  <c r="O358" i="2"/>
  <c r="L359" i="2"/>
  <c r="T359" i="2"/>
  <c r="I358" i="2" l="1"/>
  <c r="J358" i="2"/>
  <c r="AT358" i="2" s="1"/>
  <c r="E359" i="2"/>
  <c r="R358" i="2"/>
  <c r="H358" i="2" s="1"/>
  <c r="AP361" i="2"/>
  <c r="AA300" i="2"/>
  <c r="AB300" i="2"/>
  <c r="AC299" i="2"/>
  <c r="AD299" i="2" s="1"/>
  <c r="V359" i="2"/>
  <c r="U359" i="2"/>
  <c r="N359" i="2"/>
  <c r="M359" i="2"/>
  <c r="AK358" i="2" l="1"/>
  <c r="G359" i="2"/>
  <c r="F359" i="2"/>
  <c r="AR361" i="2"/>
  <c r="AQ361" i="2"/>
  <c r="AN362" i="2"/>
  <c r="AO362" i="2" s="1"/>
  <c r="Z301" i="2"/>
  <c r="S359" i="2"/>
  <c r="W359" i="2"/>
  <c r="O359" i="2"/>
  <c r="T360" i="2"/>
  <c r="L360" i="2"/>
  <c r="I359" i="2" l="1"/>
  <c r="E360" i="2"/>
  <c r="J359" i="2"/>
  <c r="AT359" i="2" s="1"/>
  <c r="R359" i="2"/>
  <c r="H359" i="2" s="1"/>
  <c r="AP362" i="2"/>
  <c r="AA301" i="2"/>
  <c r="AB301" i="2"/>
  <c r="AC300" i="2"/>
  <c r="AD300" i="2" s="1"/>
  <c r="V360" i="2"/>
  <c r="U360" i="2"/>
  <c r="M360" i="2"/>
  <c r="N360" i="2"/>
  <c r="G360" i="2" l="1"/>
  <c r="F360" i="2"/>
  <c r="AK359" i="2"/>
  <c r="AR362" i="2"/>
  <c r="AQ362" i="2"/>
  <c r="AN363" i="2"/>
  <c r="AO363" i="2" s="1"/>
  <c r="Z302" i="2"/>
  <c r="W360" i="2"/>
  <c r="S360" i="2"/>
  <c r="O360" i="2"/>
  <c r="L361" i="2"/>
  <c r="T361" i="2"/>
  <c r="J360" i="2" l="1"/>
  <c r="AT360" i="2" s="1"/>
  <c r="I360" i="2"/>
  <c r="E361" i="2"/>
  <c r="R360" i="2"/>
  <c r="H360" i="2" s="1"/>
  <c r="AP363" i="2"/>
  <c r="AA302" i="2"/>
  <c r="AB302" i="2"/>
  <c r="AC301" i="2"/>
  <c r="AD301" i="2" s="1"/>
  <c r="V361" i="2"/>
  <c r="U361" i="2"/>
  <c r="M361" i="2"/>
  <c r="N361" i="2"/>
  <c r="AK360" i="2" l="1"/>
  <c r="F361" i="2"/>
  <c r="G361" i="2"/>
  <c r="AR363" i="2"/>
  <c r="AQ363" i="2"/>
  <c r="AN364" i="2"/>
  <c r="AO364" i="2" s="1"/>
  <c r="Z303" i="2"/>
  <c r="W361" i="2"/>
  <c r="S361" i="2"/>
  <c r="O361" i="2"/>
  <c r="L362" i="2"/>
  <c r="T362" i="2"/>
  <c r="I361" i="2" l="1"/>
  <c r="J361" i="2"/>
  <c r="AT361" i="2" s="1"/>
  <c r="E362" i="2"/>
  <c r="R361" i="2"/>
  <c r="H361" i="2" s="1"/>
  <c r="AP364" i="2"/>
  <c r="AA303" i="2"/>
  <c r="AB303" i="2"/>
  <c r="AC302" i="2"/>
  <c r="AD302" i="2" s="1"/>
  <c r="V362" i="2"/>
  <c r="U362" i="2"/>
  <c r="M362" i="2"/>
  <c r="N362" i="2"/>
  <c r="AK361" i="2" l="1"/>
  <c r="F362" i="2"/>
  <c r="G362" i="2"/>
  <c r="AQ364" i="2"/>
  <c r="AR364" i="2"/>
  <c r="AN365" i="2"/>
  <c r="AO365" i="2" s="1"/>
  <c r="Z304" i="2"/>
  <c r="W362" i="2"/>
  <c r="S362" i="2"/>
  <c r="O362" i="2"/>
  <c r="T363" i="2"/>
  <c r="L363" i="2"/>
  <c r="J362" i="2" l="1"/>
  <c r="AT362" i="2" s="1"/>
  <c r="I362" i="2"/>
  <c r="E363" i="2"/>
  <c r="R362" i="2"/>
  <c r="H362" i="2" s="1"/>
  <c r="AP365" i="2"/>
  <c r="AA304" i="2"/>
  <c r="AB304" i="2"/>
  <c r="AC303" i="2"/>
  <c r="AD303" i="2" s="1"/>
  <c r="V363" i="2"/>
  <c r="U363" i="2"/>
  <c r="N363" i="2"/>
  <c r="M363" i="2"/>
  <c r="AK362" i="2" l="1"/>
  <c r="F363" i="2"/>
  <c r="G363" i="2"/>
  <c r="AR365" i="2"/>
  <c r="AQ365" i="2"/>
  <c r="W363" i="2"/>
  <c r="AN366" i="2"/>
  <c r="AO366" i="2" s="1"/>
  <c r="Z305" i="2"/>
  <c r="S363" i="2"/>
  <c r="O363" i="2"/>
  <c r="T364" i="2"/>
  <c r="L364" i="2"/>
  <c r="J363" i="2" l="1"/>
  <c r="AT363" i="2" s="1"/>
  <c r="E364" i="2"/>
  <c r="I363" i="2"/>
  <c r="R363" i="2"/>
  <c r="H363" i="2" s="1"/>
  <c r="AP366" i="2"/>
  <c r="AA305" i="2"/>
  <c r="AB305" i="2"/>
  <c r="AC304" i="2"/>
  <c r="AD304" i="2" s="1"/>
  <c r="AK363" i="2"/>
  <c r="V364" i="2"/>
  <c r="U364" i="2"/>
  <c r="N364" i="2"/>
  <c r="M364" i="2"/>
  <c r="F364" i="2" l="1"/>
  <c r="G364" i="2"/>
  <c r="AQ366" i="2"/>
  <c r="AR366" i="2"/>
  <c r="AN367" i="2"/>
  <c r="AO367" i="2" s="1"/>
  <c r="Z306" i="2"/>
  <c r="W364" i="2"/>
  <c r="S364" i="2"/>
  <c r="O364" i="2"/>
  <c r="L365" i="2"/>
  <c r="T365" i="2"/>
  <c r="I364" i="2" l="1"/>
  <c r="J364" i="2"/>
  <c r="AT364" i="2" s="1"/>
  <c r="E365" i="2"/>
  <c r="R364" i="2"/>
  <c r="H364" i="2" s="1"/>
  <c r="AP367" i="2"/>
  <c r="AA306" i="2"/>
  <c r="AB306" i="2"/>
  <c r="AC305" i="2"/>
  <c r="AD305" i="2" s="1"/>
  <c r="V365" i="2"/>
  <c r="U365" i="2"/>
  <c r="N365" i="2"/>
  <c r="M365" i="2"/>
  <c r="AK364" i="2" l="1"/>
  <c r="F365" i="2"/>
  <c r="G365" i="2"/>
  <c r="AR367" i="2"/>
  <c r="AQ367" i="2"/>
  <c r="AN368" i="2"/>
  <c r="AO368" i="2" s="1"/>
  <c r="Z307" i="2"/>
  <c r="S365" i="2"/>
  <c r="W365" i="2"/>
  <c r="O365" i="2"/>
  <c r="L366" i="2"/>
  <c r="T366" i="2"/>
  <c r="I365" i="2" l="1"/>
  <c r="J365" i="2"/>
  <c r="AT365" i="2" s="1"/>
  <c r="E366" i="2"/>
  <c r="R365" i="2"/>
  <c r="H365" i="2" s="1"/>
  <c r="AP368" i="2"/>
  <c r="AA307" i="2"/>
  <c r="AB307" i="2"/>
  <c r="AC306" i="2"/>
  <c r="AD306" i="2" s="1"/>
  <c r="V366" i="2"/>
  <c r="U366" i="2"/>
  <c r="M366" i="2"/>
  <c r="N366" i="2"/>
  <c r="AK365" i="2" l="1"/>
  <c r="F366" i="2"/>
  <c r="G366" i="2"/>
  <c r="AQ368" i="2"/>
  <c r="AR368" i="2"/>
  <c r="AN369" i="2"/>
  <c r="AO369" i="2" s="1"/>
  <c r="Z308" i="2"/>
  <c r="W366" i="2"/>
  <c r="S366" i="2"/>
  <c r="O366" i="2"/>
  <c r="T367" i="2"/>
  <c r="L367" i="2"/>
  <c r="I366" i="2" l="1"/>
  <c r="J366" i="2"/>
  <c r="AT366" i="2" s="1"/>
  <c r="E367" i="2"/>
  <c r="R366" i="2"/>
  <c r="H366" i="2" s="1"/>
  <c r="AP369" i="2"/>
  <c r="AA308" i="2"/>
  <c r="AB308" i="2"/>
  <c r="AC307" i="2"/>
  <c r="AD307" i="2" s="1"/>
  <c r="V367" i="2"/>
  <c r="U367" i="2"/>
  <c r="N367" i="2"/>
  <c r="M367" i="2"/>
  <c r="AK366" i="2" l="1"/>
  <c r="F367" i="2"/>
  <c r="G367" i="2"/>
  <c r="AR369" i="2"/>
  <c r="AQ369" i="2"/>
  <c r="AN370" i="2"/>
  <c r="AO370" i="2" s="1"/>
  <c r="Z309" i="2"/>
  <c r="W367" i="2"/>
  <c r="S367" i="2"/>
  <c r="O367" i="2"/>
  <c r="L368" i="2"/>
  <c r="T368" i="2"/>
  <c r="J367" i="2" l="1"/>
  <c r="AT367" i="2" s="1"/>
  <c r="E368" i="2"/>
  <c r="I367" i="2"/>
  <c r="R367" i="2"/>
  <c r="H367" i="2" s="1"/>
  <c r="AP370" i="2"/>
  <c r="AA309" i="2"/>
  <c r="AB309" i="2"/>
  <c r="AC308" i="2"/>
  <c r="AD308" i="2" s="1"/>
  <c r="V368" i="2"/>
  <c r="U368" i="2"/>
  <c r="N368" i="2"/>
  <c r="M368" i="2"/>
  <c r="G368" i="2" l="1"/>
  <c r="AK367" i="2"/>
  <c r="F368" i="2"/>
  <c r="AR370" i="2"/>
  <c r="AQ370" i="2"/>
  <c r="AN371" i="2"/>
  <c r="AO371" i="2" s="1"/>
  <c r="Z310" i="2"/>
  <c r="W368" i="2"/>
  <c r="S368" i="2"/>
  <c r="O368" i="2"/>
  <c r="L369" i="2"/>
  <c r="T369" i="2"/>
  <c r="I368" i="2" l="1"/>
  <c r="J368" i="2"/>
  <c r="AT368" i="2" s="1"/>
  <c r="E369" i="2"/>
  <c r="R368" i="2"/>
  <c r="H368" i="2" s="1"/>
  <c r="AP371" i="2"/>
  <c r="AA310" i="2"/>
  <c r="AB310" i="2"/>
  <c r="AC309" i="2"/>
  <c r="AD309" i="2" s="1"/>
  <c r="V369" i="2"/>
  <c r="U369" i="2"/>
  <c r="M369" i="2"/>
  <c r="N369" i="2"/>
  <c r="AK368" i="2" l="1"/>
  <c r="F369" i="2"/>
  <c r="G369" i="2"/>
  <c r="AR371" i="2"/>
  <c r="AQ371" i="2"/>
  <c r="AN372" i="2"/>
  <c r="AO372" i="2" s="1"/>
  <c r="Z311" i="2"/>
  <c r="W369" i="2"/>
  <c r="S369" i="2"/>
  <c r="O369" i="2"/>
  <c r="L370" i="2"/>
  <c r="T370" i="2"/>
  <c r="J369" i="2" l="1"/>
  <c r="AT369" i="2" s="1"/>
  <c r="I369" i="2"/>
  <c r="E370" i="2"/>
  <c r="R369" i="2"/>
  <c r="H369" i="2" s="1"/>
  <c r="AP372" i="2"/>
  <c r="AA311" i="2"/>
  <c r="AB311" i="2"/>
  <c r="AC310" i="2"/>
  <c r="AD310" i="2" s="1"/>
  <c r="V370" i="2"/>
  <c r="U370" i="2"/>
  <c r="N370" i="2"/>
  <c r="M370" i="2"/>
  <c r="AK369" i="2" l="1"/>
  <c r="F370" i="2"/>
  <c r="G370" i="2"/>
  <c r="AQ372" i="2"/>
  <c r="AR372" i="2"/>
  <c r="AN373" i="2"/>
  <c r="AO373" i="2" s="1"/>
  <c r="Z312" i="2"/>
  <c r="W370" i="2"/>
  <c r="S370" i="2"/>
  <c r="O370" i="2"/>
  <c r="L371" i="2"/>
  <c r="T371" i="2"/>
  <c r="I370" i="2" l="1"/>
  <c r="J370" i="2"/>
  <c r="AT370" i="2" s="1"/>
  <c r="E371" i="2"/>
  <c r="R370" i="2"/>
  <c r="H370" i="2" s="1"/>
  <c r="AP373" i="2"/>
  <c r="AA312" i="2"/>
  <c r="AB312" i="2"/>
  <c r="AC311" i="2"/>
  <c r="AD311" i="2" s="1"/>
  <c r="V371" i="2"/>
  <c r="U371" i="2"/>
  <c r="M371" i="2"/>
  <c r="N371" i="2"/>
  <c r="G371" i="2" l="1"/>
  <c r="AK370" i="2"/>
  <c r="F371" i="2"/>
  <c r="AR373" i="2"/>
  <c r="AQ373" i="2"/>
  <c r="AN374" i="2"/>
  <c r="AO374" i="2" s="1"/>
  <c r="Z313" i="2"/>
  <c r="S371" i="2"/>
  <c r="W371" i="2"/>
  <c r="O371" i="2"/>
  <c r="T372" i="2"/>
  <c r="L372" i="2"/>
  <c r="I371" i="2" l="1"/>
  <c r="J371" i="2"/>
  <c r="AT371" i="2" s="1"/>
  <c r="E372" i="2"/>
  <c r="R371" i="2"/>
  <c r="H371" i="2" s="1"/>
  <c r="AP374" i="2"/>
  <c r="AA313" i="2"/>
  <c r="AB313" i="2"/>
  <c r="AC312" i="2"/>
  <c r="AD312" i="2" s="1"/>
  <c r="V372" i="2"/>
  <c r="U372" i="2"/>
  <c r="N372" i="2"/>
  <c r="M372" i="2"/>
  <c r="F372" i="2" l="1"/>
  <c r="AK371" i="2"/>
  <c r="G372" i="2"/>
  <c r="AR374" i="2"/>
  <c r="AQ374" i="2"/>
  <c r="AN375" i="2"/>
  <c r="AO375" i="2" s="1"/>
  <c r="Z314" i="2"/>
  <c r="S372" i="2"/>
  <c r="W372" i="2"/>
  <c r="O372" i="2"/>
  <c r="T373" i="2"/>
  <c r="L373" i="2"/>
  <c r="J372" i="2" l="1"/>
  <c r="AT372" i="2" s="1"/>
  <c r="E373" i="2"/>
  <c r="I372" i="2"/>
  <c r="R372" i="2"/>
  <c r="H372" i="2" s="1"/>
  <c r="AP375" i="2"/>
  <c r="AA314" i="2"/>
  <c r="AB314" i="2"/>
  <c r="AC313" i="2"/>
  <c r="AD313" i="2" s="1"/>
  <c r="V373" i="2"/>
  <c r="U373" i="2"/>
  <c r="M373" i="2"/>
  <c r="N373" i="2"/>
  <c r="G373" i="2" l="1"/>
  <c r="F373" i="2"/>
  <c r="AK372" i="2"/>
  <c r="AR375" i="2"/>
  <c r="AQ375" i="2"/>
  <c r="AN376" i="2"/>
  <c r="AO376" i="2" s="1"/>
  <c r="Z315" i="2"/>
  <c r="W373" i="2"/>
  <c r="S373" i="2"/>
  <c r="O373" i="2"/>
  <c r="T374" i="2"/>
  <c r="L374" i="2"/>
  <c r="J373" i="2" l="1"/>
  <c r="AT373" i="2" s="1"/>
  <c r="I373" i="2"/>
  <c r="E374" i="2"/>
  <c r="R373" i="2"/>
  <c r="H373" i="2" s="1"/>
  <c r="AP376" i="2"/>
  <c r="AA315" i="2"/>
  <c r="AB315" i="2"/>
  <c r="AC314" i="2"/>
  <c r="AD314" i="2" s="1"/>
  <c r="V374" i="2"/>
  <c r="U374" i="2"/>
  <c r="M374" i="2"/>
  <c r="N374" i="2"/>
  <c r="AK373" i="2" l="1"/>
  <c r="G374" i="2"/>
  <c r="F374" i="2"/>
  <c r="AQ376" i="2"/>
  <c r="AR376" i="2"/>
  <c r="AN377" i="2"/>
  <c r="AO377" i="2" s="1"/>
  <c r="Z316" i="2"/>
  <c r="W374" i="2"/>
  <c r="S374" i="2"/>
  <c r="O374" i="2"/>
  <c r="T375" i="2"/>
  <c r="L375" i="2"/>
  <c r="E375" i="2" l="1"/>
  <c r="I374" i="2"/>
  <c r="J374" i="2"/>
  <c r="AT374" i="2" s="1"/>
  <c r="R374" i="2"/>
  <c r="H374" i="2" s="1"/>
  <c r="AP377" i="2"/>
  <c r="AA316" i="2"/>
  <c r="AB316" i="2"/>
  <c r="AC315" i="2"/>
  <c r="AD315" i="2" s="1"/>
  <c r="V375" i="2"/>
  <c r="U375" i="2"/>
  <c r="M375" i="2"/>
  <c r="N375" i="2"/>
  <c r="F375" i="2" l="1"/>
  <c r="AK374" i="2"/>
  <c r="G375" i="2"/>
  <c r="AR377" i="2"/>
  <c r="AQ377" i="2"/>
  <c r="AN378" i="2"/>
  <c r="AO378" i="2" s="1"/>
  <c r="Z317" i="2"/>
  <c r="W375" i="2"/>
  <c r="S375" i="2"/>
  <c r="O375" i="2"/>
  <c r="L376" i="2"/>
  <c r="T376" i="2"/>
  <c r="I375" i="2" l="1"/>
  <c r="J375" i="2"/>
  <c r="AT375" i="2" s="1"/>
  <c r="E376" i="2"/>
  <c r="R375" i="2"/>
  <c r="H375" i="2" s="1"/>
  <c r="AP378" i="2"/>
  <c r="AA317" i="2"/>
  <c r="AB317" i="2"/>
  <c r="AC316" i="2"/>
  <c r="AD316" i="2" s="1"/>
  <c r="V376" i="2"/>
  <c r="U376" i="2"/>
  <c r="M376" i="2"/>
  <c r="N376" i="2"/>
  <c r="AK375" i="2" l="1"/>
  <c r="F376" i="2"/>
  <c r="G376" i="2"/>
  <c r="AR378" i="2"/>
  <c r="AQ378" i="2"/>
  <c r="AN379" i="2"/>
  <c r="AO379" i="2" s="1"/>
  <c r="Z318" i="2"/>
  <c r="S376" i="2"/>
  <c r="W376" i="2"/>
  <c r="O376" i="2"/>
  <c r="T377" i="2"/>
  <c r="L377" i="2"/>
  <c r="E377" i="2" l="1"/>
  <c r="J376" i="2"/>
  <c r="AT376" i="2" s="1"/>
  <c r="I376" i="2"/>
  <c r="R376" i="2"/>
  <c r="H376" i="2" s="1"/>
  <c r="AP379" i="2"/>
  <c r="AA318" i="2"/>
  <c r="AB318" i="2"/>
  <c r="AC317" i="2"/>
  <c r="AD317" i="2" s="1"/>
  <c r="V377" i="2"/>
  <c r="U377" i="2"/>
  <c r="M377" i="2"/>
  <c r="N377" i="2"/>
  <c r="G377" i="2" l="1"/>
  <c r="F377" i="2"/>
  <c r="AK376" i="2"/>
  <c r="AR379" i="2"/>
  <c r="AQ379" i="2"/>
  <c r="AN380" i="2"/>
  <c r="AO380" i="2" s="1"/>
  <c r="Z319" i="2"/>
  <c r="S377" i="2"/>
  <c r="W377" i="2"/>
  <c r="O377" i="2"/>
  <c r="L378" i="2"/>
  <c r="T378" i="2"/>
  <c r="I377" i="2" l="1"/>
  <c r="J377" i="2"/>
  <c r="AT377" i="2" s="1"/>
  <c r="E378" i="2"/>
  <c r="R377" i="2"/>
  <c r="H377" i="2" s="1"/>
  <c r="AP380" i="2"/>
  <c r="AA319" i="2"/>
  <c r="AB319" i="2"/>
  <c r="AC318" i="2"/>
  <c r="AD318" i="2" s="1"/>
  <c r="V378" i="2"/>
  <c r="U378" i="2"/>
  <c r="M378" i="2"/>
  <c r="N378" i="2"/>
  <c r="G378" i="2" l="1"/>
  <c r="F378" i="2"/>
  <c r="AK377" i="2"/>
  <c r="AQ380" i="2"/>
  <c r="AR380" i="2"/>
  <c r="W378" i="2"/>
  <c r="AN381" i="2"/>
  <c r="AO381" i="2" s="1"/>
  <c r="Z320" i="2"/>
  <c r="S378" i="2"/>
  <c r="O378" i="2"/>
  <c r="T379" i="2"/>
  <c r="L379" i="2"/>
  <c r="J378" i="2" l="1"/>
  <c r="AT378" i="2" s="1"/>
  <c r="I378" i="2"/>
  <c r="E379" i="2"/>
  <c r="R378" i="2"/>
  <c r="H378" i="2" s="1"/>
  <c r="AP381" i="2"/>
  <c r="AA320" i="2"/>
  <c r="AB320" i="2"/>
  <c r="AC319" i="2"/>
  <c r="AD319" i="2" s="1"/>
  <c r="V379" i="2"/>
  <c r="U379" i="2"/>
  <c r="N379" i="2"/>
  <c r="M379" i="2"/>
  <c r="AK378" i="2" l="1"/>
  <c r="F379" i="2"/>
  <c r="G379" i="2"/>
  <c r="AR381" i="2"/>
  <c r="AQ381" i="2"/>
  <c r="AN382" i="2"/>
  <c r="AO382" i="2" s="1"/>
  <c r="Z321" i="2"/>
  <c r="S379" i="2"/>
  <c r="W379" i="2"/>
  <c r="O379" i="2"/>
  <c r="L380" i="2"/>
  <c r="T380" i="2"/>
  <c r="J379" i="2" l="1"/>
  <c r="AT379" i="2" s="1"/>
  <c r="I379" i="2"/>
  <c r="E380" i="2"/>
  <c r="R379" i="2"/>
  <c r="H379" i="2" s="1"/>
  <c r="AP382" i="2"/>
  <c r="AA321" i="2"/>
  <c r="AB321" i="2"/>
  <c r="AC320" i="2"/>
  <c r="AD320" i="2" s="1"/>
  <c r="AK379" i="2"/>
  <c r="V380" i="2"/>
  <c r="U380" i="2"/>
  <c r="M380" i="2"/>
  <c r="N380" i="2"/>
  <c r="G380" i="2" l="1"/>
  <c r="F380" i="2"/>
  <c r="AQ382" i="2"/>
  <c r="AR382" i="2"/>
  <c r="AN383" i="2"/>
  <c r="AO383" i="2" s="1"/>
  <c r="Z322" i="2"/>
  <c r="W380" i="2"/>
  <c r="S380" i="2"/>
  <c r="O380" i="2"/>
  <c r="T381" i="2"/>
  <c r="L381" i="2"/>
  <c r="I380" i="2" l="1"/>
  <c r="J380" i="2"/>
  <c r="AT380" i="2" s="1"/>
  <c r="E381" i="2"/>
  <c r="R380" i="2"/>
  <c r="H380" i="2" s="1"/>
  <c r="AP383" i="2"/>
  <c r="AA322" i="2"/>
  <c r="AB322" i="2"/>
  <c r="AC321" i="2"/>
  <c r="AD321" i="2" s="1"/>
  <c r="V381" i="2"/>
  <c r="U381" i="2"/>
  <c r="M381" i="2"/>
  <c r="N381" i="2"/>
  <c r="AK380" i="2" l="1"/>
  <c r="F381" i="2"/>
  <c r="G381" i="2"/>
  <c r="AR383" i="2"/>
  <c r="AQ383" i="2"/>
  <c r="AN384" i="2"/>
  <c r="AO384" i="2" s="1"/>
  <c r="Z323" i="2"/>
  <c r="AC322" i="2"/>
  <c r="AD322" i="2" s="1"/>
  <c r="S381" i="2"/>
  <c r="W381" i="2"/>
  <c r="O381" i="2"/>
  <c r="L382" i="2"/>
  <c r="T382" i="2"/>
  <c r="J381" i="2" l="1"/>
  <c r="AT381" i="2" s="1"/>
  <c r="I381" i="2"/>
  <c r="E382" i="2"/>
  <c r="R381" i="2"/>
  <c r="H381" i="2" s="1"/>
  <c r="AP384" i="2"/>
  <c r="AA323" i="2"/>
  <c r="AB323" i="2"/>
  <c r="V382" i="2"/>
  <c r="U382" i="2"/>
  <c r="M382" i="2"/>
  <c r="N382" i="2"/>
  <c r="AK381" i="2" l="1"/>
  <c r="F382" i="2"/>
  <c r="G382" i="2"/>
  <c r="AQ384" i="2"/>
  <c r="AR384" i="2"/>
  <c r="AN385" i="2"/>
  <c r="AO385" i="2" s="1"/>
  <c r="Z324" i="2"/>
  <c r="S382" i="2"/>
  <c r="W382" i="2"/>
  <c r="O382" i="2"/>
  <c r="T383" i="2"/>
  <c r="L383" i="2"/>
  <c r="E383" i="2" l="1"/>
  <c r="J382" i="2"/>
  <c r="AT382" i="2" s="1"/>
  <c r="I382" i="2"/>
  <c r="R382" i="2"/>
  <c r="H382" i="2" s="1"/>
  <c r="AP385" i="2"/>
  <c r="AA324" i="2"/>
  <c r="AB324" i="2"/>
  <c r="AC323" i="2"/>
  <c r="AD323" i="2" s="1"/>
  <c r="V383" i="2"/>
  <c r="U383" i="2"/>
  <c r="N383" i="2"/>
  <c r="M383" i="2"/>
  <c r="AK382" i="2" l="1"/>
  <c r="F383" i="2"/>
  <c r="G383" i="2"/>
  <c r="AR385" i="2"/>
  <c r="AQ385" i="2"/>
  <c r="AN386" i="2"/>
  <c r="AO386" i="2" s="1"/>
  <c r="Z325" i="2"/>
  <c r="W383" i="2"/>
  <c r="S383" i="2"/>
  <c r="O383" i="2"/>
  <c r="T384" i="2"/>
  <c r="L384" i="2"/>
  <c r="J383" i="2" l="1"/>
  <c r="AT383" i="2" s="1"/>
  <c r="I383" i="2"/>
  <c r="E384" i="2"/>
  <c r="R383" i="2"/>
  <c r="H383" i="2" s="1"/>
  <c r="AP386" i="2"/>
  <c r="AA325" i="2"/>
  <c r="AB325" i="2"/>
  <c r="AC324" i="2"/>
  <c r="AD324" i="2" s="1"/>
  <c r="V384" i="2"/>
  <c r="U384" i="2"/>
  <c r="N384" i="2"/>
  <c r="M384" i="2"/>
  <c r="AK383" i="2" l="1"/>
  <c r="F384" i="2"/>
  <c r="G384" i="2"/>
  <c r="W384" i="2"/>
  <c r="AR386" i="2"/>
  <c r="AQ386" i="2"/>
  <c r="AN387" i="2"/>
  <c r="AO387" i="2" s="1"/>
  <c r="Z326" i="2"/>
  <c r="S384" i="2"/>
  <c r="O384" i="2"/>
  <c r="T385" i="2"/>
  <c r="L385" i="2"/>
  <c r="J384" i="2" l="1"/>
  <c r="AT384" i="2" s="1"/>
  <c r="E385" i="2"/>
  <c r="I384" i="2"/>
  <c r="R384" i="2"/>
  <c r="H384" i="2" s="1"/>
  <c r="AP387" i="2"/>
  <c r="AA326" i="2"/>
  <c r="AB326" i="2"/>
  <c r="AC325" i="2"/>
  <c r="AD325" i="2" s="1"/>
  <c r="V385" i="2"/>
  <c r="U385" i="2"/>
  <c r="N385" i="2"/>
  <c r="M385" i="2"/>
  <c r="AK384" i="2" l="1"/>
  <c r="F385" i="2"/>
  <c r="G385" i="2"/>
  <c r="AR387" i="2"/>
  <c r="AQ387" i="2"/>
  <c r="AN388" i="2"/>
  <c r="AO388" i="2" s="1"/>
  <c r="Z327" i="2"/>
  <c r="AC326" i="2"/>
  <c r="AD326" i="2" s="1"/>
  <c r="W385" i="2"/>
  <c r="S385" i="2"/>
  <c r="O385" i="2"/>
  <c r="L386" i="2"/>
  <c r="T386" i="2"/>
  <c r="J385" i="2" l="1"/>
  <c r="AT385" i="2" s="1"/>
  <c r="E386" i="2"/>
  <c r="I385" i="2"/>
  <c r="R385" i="2"/>
  <c r="H385" i="2" s="1"/>
  <c r="AP388" i="2"/>
  <c r="AA327" i="2"/>
  <c r="AB327" i="2"/>
  <c r="V386" i="2"/>
  <c r="U386" i="2"/>
  <c r="M386" i="2"/>
  <c r="N386" i="2"/>
  <c r="AK385" i="2" l="1"/>
  <c r="F386" i="2"/>
  <c r="G386" i="2"/>
  <c r="AQ388" i="2"/>
  <c r="AQ389" i="2" s="1"/>
  <c r="AP389" i="2"/>
  <c r="AP26" i="2" s="1"/>
  <c r="AR388" i="2"/>
  <c r="AO389" i="2"/>
  <c r="AO26" i="2" s="1"/>
  <c r="Z328" i="2"/>
  <c r="W386" i="2"/>
  <c r="S386" i="2"/>
  <c r="O386" i="2"/>
  <c r="L387" i="2"/>
  <c r="T387" i="2"/>
  <c r="AR389" i="2" l="1"/>
  <c r="AR26" i="2"/>
  <c r="J386" i="2"/>
  <c r="AT386" i="2" s="1"/>
  <c r="I386" i="2"/>
  <c r="E387" i="2"/>
  <c r="R386" i="2"/>
  <c r="H386" i="2" s="1"/>
  <c r="AA328" i="2"/>
  <c r="AB328" i="2"/>
  <c r="AC327" i="2"/>
  <c r="AD327" i="2" s="1"/>
  <c r="V387" i="2"/>
  <c r="U387" i="2"/>
  <c r="N387" i="2"/>
  <c r="M387" i="2"/>
  <c r="AK386" i="2" l="1"/>
  <c r="F387" i="2"/>
  <c r="G387" i="2"/>
  <c r="Z329" i="2"/>
  <c r="S387" i="2"/>
  <c r="W387" i="2"/>
  <c r="O387" i="2"/>
  <c r="T388" i="2"/>
  <c r="L388" i="2"/>
  <c r="I387" i="2" l="1"/>
  <c r="E388" i="2"/>
  <c r="J387" i="2"/>
  <c r="AT387" i="2" s="1"/>
  <c r="R387" i="2"/>
  <c r="H387" i="2" s="1"/>
  <c r="AA329" i="2"/>
  <c r="AB329" i="2"/>
  <c r="AC328" i="2"/>
  <c r="AD328" i="2" s="1"/>
  <c r="V388" i="2"/>
  <c r="V389" i="2" s="1"/>
  <c r="V26" i="2" s="1"/>
  <c r="U388" i="2"/>
  <c r="M388" i="2"/>
  <c r="N388" i="2"/>
  <c r="AK387" i="2" l="1"/>
  <c r="G388" i="2"/>
  <c r="F388" i="2"/>
  <c r="Z330" i="2"/>
  <c r="W388" i="2"/>
  <c r="W389" i="2" s="1"/>
  <c r="W26" i="2" s="1"/>
  <c r="S388" i="2"/>
  <c r="O388" i="2"/>
  <c r="N389" i="2"/>
  <c r="U389" i="2"/>
  <c r="U26" i="2" s="1"/>
  <c r="M389" i="2"/>
  <c r="M26" i="2" s="1"/>
  <c r="J388" i="2" l="1"/>
  <c r="J26" i="2"/>
  <c r="I388" i="2"/>
  <c r="I26" i="2" s="1"/>
  <c r="F26" i="2"/>
  <c r="F389" i="2"/>
  <c r="G26" i="2"/>
  <c r="B37" i="2" s="1"/>
  <c r="G389" i="2"/>
  <c r="R388" i="2"/>
  <c r="AQ26" i="2"/>
  <c r="AA330" i="2"/>
  <c r="AB330" i="2"/>
  <c r="AC329" i="2"/>
  <c r="AD329" i="2" s="1"/>
  <c r="AK388" i="2"/>
  <c r="O389" i="2"/>
  <c r="O26" i="2" s="1"/>
  <c r="S389" i="2"/>
  <c r="N26" i="2"/>
  <c r="AT388" i="2" l="1"/>
  <c r="AT26" i="2" s="1"/>
  <c r="I389" i="2"/>
  <c r="R389" i="2"/>
  <c r="R26" i="2" s="1"/>
  <c r="H388" i="2"/>
  <c r="H26" i="2" s="1"/>
  <c r="J389" i="2"/>
  <c r="Z331" i="2"/>
  <c r="AC330" i="2"/>
  <c r="AD330" i="2" s="1"/>
  <c r="B42" i="2"/>
  <c r="S26" i="2"/>
  <c r="AT389" i="2" l="1"/>
  <c r="H389" i="2"/>
  <c r="B38" i="2"/>
  <c r="AK389" i="2"/>
  <c r="AK26" i="2" s="1"/>
  <c r="AA331" i="2"/>
  <c r="Z332" i="2" s="1"/>
  <c r="AB331" i="2"/>
  <c r="AA332" i="2" l="1"/>
  <c r="AB332" i="2"/>
  <c r="AC331" i="2"/>
  <c r="AD331" i="2" s="1"/>
  <c r="Z333" i="2" l="1"/>
  <c r="AA333" i="2" l="1"/>
  <c r="AB333" i="2"/>
  <c r="AC332" i="2"/>
  <c r="AD332" i="2" s="1"/>
  <c r="Z334" i="2" l="1"/>
  <c r="AA334" i="2" l="1"/>
  <c r="AB334" i="2"/>
  <c r="AC333" i="2"/>
  <c r="AD333" i="2" s="1"/>
  <c r="Z335" i="2" l="1"/>
  <c r="AA335" i="2" l="1"/>
  <c r="AB335" i="2"/>
  <c r="AC334" i="2"/>
  <c r="AD334" i="2" s="1"/>
  <c r="Z336" i="2" l="1"/>
  <c r="AA336" i="2" l="1"/>
  <c r="AB336" i="2"/>
  <c r="AC335" i="2"/>
  <c r="AD335" i="2" s="1"/>
  <c r="Z337" i="2" l="1"/>
  <c r="AA337" i="2" l="1"/>
  <c r="AB337" i="2"/>
  <c r="AC336" i="2"/>
  <c r="AD336" i="2" s="1"/>
  <c r="Z338" i="2" l="1"/>
  <c r="AA338" i="2" l="1"/>
  <c r="AB338" i="2"/>
  <c r="AC337" i="2"/>
  <c r="AD337" i="2" s="1"/>
  <c r="Z339" i="2" l="1"/>
  <c r="AC338" i="2"/>
  <c r="AD338" i="2" s="1"/>
  <c r="AA339" i="2" l="1"/>
  <c r="Z340" i="2" s="1"/>
  <c r="AB339" i="2"/>
  <c r="AC339" i="2" l="1"/>
  <c r="AD339" i="2" s="1"/>
  <c r="AA340" i="2"/>
  <c r="Z341" i="2" s="1"/>
  <c r="AB340" i="2"/>
  <c r="AA341" i="2" l="1"/>
  <c r="AB341" i="2"/>
  <c r="AC340" i="2"/>
  <c r="AD340" i="2" s="1"/>
  <c r="Z342" i="2" l="1"/>
  <c r="AA342" i="2" l="1"/>
  <c r="AB342" i="2"/>
  <c r="AC341" i="2"/>
  <c r="AD341" i="2" s="1"/>
  <c r="Z343" i="2" l="1"/>
  <c r="AC342" i="2"/>
  <c r="AD342" i="2" s="1"/>
  <c r="AA343" i="2" l="1"/>
  <c r="Z344" i="2" s="1"/>
  <c r="AB343" i="2"/>
  <c r="AA344" i="2" l="1"/>
  <c r="AB344" i="2"/>
  <c r="AC343" i="2"/>
  <c r="AD343" i="2" s="1"/>
  <c r="Z345" i="2" l="1"/>
  <c r="AA345" i="2" l="1"/>
  <c r="AB345" i="2"/>
  <c r="AC344" i="2"/>
  <c r="AD344" i="2" s="1"/>
  <c r="Z346" i="2" l="1"/>
  <c r="AA346" i="2" l="1"/>
  <c r="AB346" i="2"/>
  <c r="AC345" i="2"/>
  <c r="AD345" i="2" s="1"/>
  <c r="Z347" i="2" l="1"/>
  <c r="AA347" i="2" l="1"/>
  <c r="AB347" i="2"/>
  <c r="AC346" i="2"/>
  <c r="AD346" i="2" s="1"/>
  <c r="Z348" i="2" l="1"/>
  <c r="AA348" i="2" l="1"/>
  <c r="AB348" i="2"/>
  <c r="AC347" i="2"/>
  <c r="AD347" i="2" s="1"/>
  <c r="Z349" i="2" l="1"/>
  <c r="AA349" i="2" l="1"/>
  <c r="AB349" i="2"/>
  <c r="AC348" i="2"/>
  <c r="AD348" i="2" s="1"/>
  <c r="Z350" i="2" l="1"/>
  <c r="AA350" i="2" l="1"/>
  <c r="AB350" i="2"/>
  <c r="AC349" i="2"/>
  <c r="AD349" i="2" s="1"/>
  <c r="Z351" i="2" l="1"/>
  <c r="AA351" i="2" l="1"/>
  <c r="AB351" i="2"/>
  <c r="AC350" i="2"/>
  <c r="AD350" i="2" s="1"/>
  <c r="Z352" i="2" l="1"/>
  <c r="AA352" i="2" l="1"/>
  <c r="AB352" i="2"/>
  <c r="AC351" i="2"/>
  <c r="AD351" i="2" s="1"/>
  <c r="Z353" i="2" l="1"/>
  <c r="AA353" i="2" l="1"/>
  <c r="AB353" i="2"/>
  <c r="AC352" i="2"/>
  <c r="AD352" i="2" s="1"/>
  <c r="Z354" i="2" l="1"/>
  <c r="AA354" i="2" l="1"/>
  <c r="AB354" i="2"/>
  <c r="AC353" i="2"/>
  <c r="AD353" i="2" s="1"/>
  <c r="Z355" i="2" l="1"/>
  <c r="AA355" i="2" l="1"/>
  <c r="AB355" i="2"/>
  <c r="AC354" i="2"/>
  <c r="AD354" i="2" s="1"/>
  <c r="Z356" i="2" l="1"/>
  <c r="AA356" i="2" l="1"/>
  <c r="AB356" i="2"/>
  <c r="AC355" i="2"/>
  <c r="AD355" i="2" s="1"/>
  <c r="Z357" i="2" l="1"/>
  <c r="AC356" i="2"/>
  <c r="AD356" i="2" s="1"/>
  <c r="AA357" i="2" l="1"/>
  <c r="Z358" i="2" s="1"/>
  <c r="AB357" i="2"/>
  <c r="AA358" i="2" l="1"/>
  <c r="AB358" i="2"/>
  <c r="AC357" i="2"/>
  <c r="AD357" i="2" s="1"/>
  <c r="Z359" i="2" l="1"/>
  <c r="AA359" i="2" l="1"/>
  <c r="AB359" i="2"/>
  <c r="AC358" i="2"/>
  <c r="AD358" i="2" s="1"/>
  <c r="Z360" i="2" l="1"/>
  <c r="AA360" i="2" l="1"/>
  <c r="AB360" i="2"/>
  <c r="AC359" i="2"/>
  <c r="AD359" i="2" s="1"/>
  <c r="Z361" i="2" l="1"/>
  <c r="AA361" i="2" l="1"/>
  <c r="AB361" i="2"/>
  <c r="AC360" i="2"/>
  <c r="AD360" i="2" s="1"/>
  <c r="Z362" i="2" l="1"/>
  <c r="AA362" i="2" l="1"/>
  <c r="AB362" i="2"/>
  <c r="AC361" i="2"/>
  <c r="AD361" i="2" s="1"/>
  <c r="Z363" i="2" l="1"/>
  <c r="AA363" i="2" l="1"/>
  <c r="AB363" i="2"/>
  <c r="AC362" i="2"/>
  <c r="AD362" i="2" s="1"/>
  <c r="Z364" i="2" l="1"/>
  <c r="AA364" i="2" l="1"/>
  <c r="Z365" i="2" s="1"/>
  <c r="AB364" i="2"/>
  <c r="AC363" i="2"/>
  <c r="AD363" i="2" s="1"/>
  <c r="AA365" i="2" l="1"/>
  <c r="AB365" i="2"/>
  <c r="AC364" i="2"/>
  <c r="AD364" i="2" s="1"/>
  <c r="Z366" i="2" l="1"/>
  <c r="AA366" i="2" l="1"/>
  <c r="AB366" i="2"/>
  <c r="AC365" i="2"/>
  <c r="AD365" i="2" s="1"/>
  <c r="Z367" i="2" l="1"/>
  <c r="AA367" i="2" l="1"/>
  <c r="AB367" i="2"/>
  <c r="AC366" i="2"/>
  <c r="AD366" i="2" s="1"/>
  <c r="Z368" i="2" l="1"/>
  <c r="AA368" i="2" l="1"/>
  <c r="AB368" i="2"/>
  <c r="AC367" i="2"/>
  <c r="AD367" i="2" s="1"/>
  <c r="Z369" i="2" l="1"/>
  <c r="AA369" i="2" l="1"/>
  <c r="AB369" i="2"/>
  <c r="AC368" i="2"/>
  <c r="AD368" i="2" s="1"/>
  <c r="Z370" i="2" l="1"/>
  <c r="AA370" i="2" l="1"/>
  <c r="AB370" i="2"/>
  <c r="AC369" i="2"/>
  <c r="AD369" i="2" s="1"/>
  <c r="Z371" i="2" l="1"/>
  <c r="AA371" i="2" l="1"/>
  <c r="AB371" i="2"/>
  <c r="AC370" i="2"/>
  <c r="AD370" i="2" s="1"/>
  <c r="Z372" i="2" l="1"/>
  <c r="AA372" i="2" l="1"/>
  <c r="AB372" i="2"/>
  <c r="AC371" i="2"/>
  <c r="AD371" i="2" s="1"/>
  <c r="Z373" i="2" l="1"/>
  <c r="AA373" i="2" l="1"/>
  <c r="AB373" i="2"/>
  <c r="AC372" i="2"/>
  <c r="AD372" i="2" s="1"/>
  <c r="Z374" i="2" l="1"/>
  <c r="AA374" i="2" l="1"/>
  <c r="AB374" i="2"/>
  <c r="AC373" i="2"/>
  <c r="AD373" i="2" s="1"/>
  <c r="Z375" i="2" l="1"/>
  <c r="AA375" i="2" l="1"/>
  <c r="AB375" i="2"/>
  <c r="AC374" i="2"/>
  <c r="AD374" i="2" s="1"/>
  <c r="Z376" i="2" l="1"/>
  <c r="AA376" i="2" l="1"/>
  <c r="AB376" i="2"/>
  <c r="AC375" i="2"/>
  <c r="AD375" i="2" s="1"/>
  <c r="Z377" i="2" l="1"/>
  <c r="AA377" i="2" l="1"/>
  <c r="AB377" i="2"/>
  <c r="AC376" i="2"/>
  <c r="AD376" i="2" s="1"/>
  <c r="Z378" i="2" l="1"/>
  <c r="AA378" i="2" l="1"/>
  <c r="AB378" i="2"/>
  <c r="AC377" i="2"/>
  <c r="AD377" i="2" s="1"/>
  <c r="Z379" i="2" l="1"/>
  <c r="AA379" i="2" l="1"/>
  <c r="AB379" i="2"/>
  <c r="AC378" i="2"/>
  <c r="AD378" i="2" s="1"/>
  <c r="Z380" i="2" l="1"/>
  <c r="AA380" i="2" l="1"/>
  <c r="AB380" i="2"/>
  <c r="AC379" i="2"/>
  <c r="AD379" i="2" s="1"/>
  <c r="Z381" i="2" l="1"/>
  <c r="AA381" i="2" l="1"/>
  <c r="AB381" i="2"/>
  <c r="AC380" i="2"/>
  <c r="AD380" i="2" s="1"/>
  <c r="Z382" i="2" l="1"/>
  <c r="AA382" i="2" l="1"/>
  <c r="AB382" i="2"/>
  <c r="AC381" i="2"/>
  <c r="AD381" i="2" s="1"/>
  <c r="Z383" i="2" l="1"/>
  <c r="AA383" i="2" l="1"/>
  <c r="AB383" i="2"/>
  <c r="AC382" i="2"/>
  <c r="AD382" i="2" s="1"/>
  <c r="Z384" i="2" l="1"/>
  <c r="AC383" i="2"/>
  <c r="AD383" i="2" s="1"/>
  <c r="AA384" i="2" l="1"/>
  <c r="Z385" i="2" s="1"/>
  <c r="AB384" i="2"/>
  <c r="AA385" i="2" l="1"/>
  <c r="Z386" i="2" s="1"/>
  <c r="AB385" i="2"/>
  <c r="AC384" i="2"/>
  <c r="AD384" i="2" s="1"/>
  <c r="AA386" i="2" l="1"/>
  <c r="AB386" i="2"/>
  <c r="AC385" i="2"/>
  <c r="AD385" i="2" s="1"/>
  <c r="Z387" i="2" l="1"/>
  <c r="AA387" i="2" l="1"/>
  <c r="AB387" i="2"/>
  <c r="AC386" i="2"/>
  <c r="AD386" i="2" s="1"/>
  <c r="Z388" i="2" l="1"/>
  <c r="AA388" i="2" l="1"/>
  <c r="AB388" i="2"/>
  <c r="AC387" i="2"/>
  <c r="AD387" i="2" s="1"/>
  <c r="AA389" i="2" l="1"/>
  <c r="AA26" i="2" s="1"/>
  <c r="AC388" i="2" l="1"/>
  <c r="AB389" i="2"/>
  <c r="AC389" i="2" l="1"/>
  <c r="AC26" i="2" s="1"/>
  <c r="AD389" i="2" s="1"/>
  <c r="AD26" i="2" s="1"/>
  <c r="AD388" i="2"/>
  <c r="AB26" i="2"/>
  <c r="B44" i="2"/>
  <c r="B41" i="2" s="1"/>
  <c r="B45" i="2" l="1"/>
</calcChain>
</file>

<file path=xl/sharedStrings.xml><?xml version="1.0" encoding="utf-8"?>
<sst xmlns="http://schemas.openxmlformats.org/spreadsheetml/2006/main" count="134" uniqueCount="98">
  <si>
    <t>Kwota kredytu</t>
  </si>
  <si>
    <t>Odsetki</t>
  </si>
  <si>
    <t>Kapitał</t>
  </si>
  <si>
    <t>Odsetki klienta</t>
  </si>
  <si>
    <t>Rata</t>
  </si>
  <si>
    <t>Podsumowanie</t>
  </si>
  <si>
    <t>Całkowita spłacana kwota (suma rat)</t>
  </si>
  <si>
    <t>Koszt kredytu (odsetki minus dopłata)</t>
  </si>
  <si>
    <t>Koszt kredytu (odsetki)</t>
  </si>
  <si>
    <t>Kapitał do spłaty po zakończeniu programu (10 lat)</t>
  </si>
  <si>
    <t>Rata z dopłatą</t>
  </si>
  <si>
    <t>Rata bez dopłaty</t>
  </si>
  <si>
    <t>Odsetki zapłacone w okresie dopłat (10 lat)</t>
  </si>
  <si>
    <t>Liczba dzieci w gospdarstwie domowym</t>
  </si>
  <si>
    <t>Maksymalna kwota kredytu objęta dopłatami</t>
  </si>
  <si>
    <t>Maksymalna powierzchnia nieruchomości</t>
  </si>
  <si>
    <t>Rodzaj nieruchomości</t>
  </si>
  <si>
    <t>Ilość osób w gospodarstwie domowym</t>
  </si>
  <si>
    <t>budowa domu</t>
  </si>
  <si>
    <t>Zwiększenie maksymalnej kwoty kredytu</t>
  </si>
  <si>
    <t>Kwota kredytu na warunkach komercyjnych</t>
  </si>
  <si>
    <t>Maksymalny dochód</t>
  </si>
  <si>
    <t>Zmniejszenie dopłaty z przekroczenia maksymalnego dochodu</t>
  </si>
  <si>
    <t>Nadwyżka dochodu</t>
  </si>
  <si>
    <t>2, 3, 4 i więcej</t>
  </si>
  <si>
    <t>Liczba osób w gospodarstwie</t>
  </si>
  <si>
    <t>Nadwyżka metrażu</t>
  </si>
  <si>
    <t>Zwiększenie maksymalnej kwoty kredytu - nieruchomość w dużym mieście</t>
  </si>
  <si>
    <t>Sumaryczne zmniejszenie dopłat z tytułu przekroczenia dochodu i metrażu</t>
  </si>
  <si>
    <t>Obliczenia Arkusz Kredyt na Start</t>
  </si>
  <si>
    <t>Maksymalny dochód objęty dopłatą ze względu na zwiększenie kwoty kredytu</t>
  </si>
  <si>
    <t>część kredytu objęta dopłatami</t>
  </si>
  <si>
    <t xml:space="preserve">Zadłużenie </t>
  </si>
  <si>
    <t>Odsetki bez dopłat</t>
  </si>
  <si>
    <t>Dopłata ostateczna</t>
  </si>
  <si>
    <t>część kredytu na warunkach komercyjnych</t>
  </si>
  <si>
    <t>Suma dopłat z programu</t>
  </si>
  <si>
    <t>Różnica w stosunku do kredytu bez dopłat</t>
  </si>
  <si>
    <t>Zmniejszenie dopłaty z przekroczenia maksymalnego metrażu</t>
  </si>
  <si>
    <t>zakup mieszkania/gotowego domu</t>
  </si>
  <si>
    <t>Dopłata bez zmniejszeń</t>
  </si>
  <si>
    <t>Dochód gospodarstwa netto (średnia z ostatnich 6 miesięcy)</t>
  </si>
  <si>
    <t>Kwota kredytu na warunkach komercyjnych (bez dopłat)</t>
  </si>
  <si>
    <t>Oprocentowanie kredytu (dla części kredytu z dopłatami)</t>
  </si>
  <si>
    <t>Nadwyżka metrażu (zmniejszająca dopłaty)</t>
  </si>
  <si>
    <t>Nadwyżka dochodu (zmniejszająca dopłaty)</t>
  </si>
  <si>
    <t>Oprocentowanie okresowo stałe w okresie dopłat (pierwszych 10 lat)*</t>
  </si>
  <si>
    <t>Oprocentowanie okresowo stałe po okresie dopłat (od 11 roku)*</t>
  </si>
  <si>
    <t>PODSUMOWANIE "Kredyt Mieszkaniowy #naStart"</t>
  </si>
  <si>
    <t>Rata kapitałowa</t>
  </si>
  <si>
    <t>Kwota zadłużenia</t>
  </si>
  <si>
    <t>Kwota dopłaty do raty</t>
  </si>
  <si>
    <t>Wskaźnik średniej kwartalnej stopy procentowej (do wyliczenia dopłat)</t>
  </si>
  <si>
    <t>1 osoba</t>
  </si>
  <si>
    <t>2 osoby</t>
  </si>
  <si>
    <t>3 osoby</t>
  </si>
  <si>
    <t>4 osoby</t>
  </si>
  <si>
    <t>5 i powyżej osób</t>
  </si>
  <si>
    <t>0 dzieci</t>
  </si>
  <si>
    <t>1 dziecko</t>
  </si>
  <si>
    <t>2 dzieci</t>
  </si>
  <si>
    <t>3 lub więcej dzieci</t>
  </si>
  <si>
    <t>Rata kredytu po zakończeniu programu dopłat</t>
  </si>
  <si>
    <t>Różnica w stosunku do kredytu o ratach malejących (koszt odsetek)</t>
  </si>
  <si>
    <t>Różnica w stosunku do kredytu o ratach równych (koszt odsetek)</t>
  </si>
  <si>
    <t>Oprocentowanie kredytu standardowego (bez programu)</t>
  </si>
  <si>
    <t>Podsumowanie kredyt standardowego rata równa (bez programu)</t>
  </si>
  <si>
    <t>Podsumowanie kredytu standardowego rata malejąca (bez programu)</t>
  </si>
  <si>
    <t>Kredyt standardowy (bez programu) o ratach równych</t>
  </si>
  <si>
    <t>Kredyt standardowy (bez programu) o ratach malejących</t>
  </si>
  <si>
    <t>Rata kredytu</t>
  </si>
  <si>
    <t>Kredyt Mieszkaniowy #naStart</t>
  </si>
  <si>
    <t>Miesiąc
nr raty</t>
  </si>
  <si>
    <t>Korzyść KM #naStart</t>
  </si>
  <si>
    <t>Kredyt BK2%</t>
  </si>
  <si>
    <t>Rata kredytu z dopłatą</t>
  </si>
  <si>
    <t>Bezpieczny Kredyt 2% (kwota kredytu)</t>
  </si>
  <si>
    <t>Suma dopłat z programu Kredyt Mieszkaniowy #naStart</t>
  </si>
  <si>
    <t>Suma dopłat z programu Bezpieczny Kredyt 2%</t>
  </si>
  <si>
    <t>Korzyść na rzecz programu Kredyt Mieszkaniowy #naStart</t>
  </si>
  <si>
    <t>Różnica w stosunku do kredytu w zakończonym już Programie Bezpieczny Kredyt 2%</t>
  </si>
  <si>
    <t>Odsetki po dopłatach</t>
  </si>
  <si>
    <t>Odestki</t>
  </si>
  <si>
    <r>
      <t xml:space="preserve">PARAMETRY CENOWE </t>
    </r>
    <r>
      <rPr>
        <b/>
        <sz val="12"/>
        <color theme="3"/>
        <rFont val="Calibri"/>
        <family val="2"/>
        <charset val="238"/>
        <scheme val="minor"/>
      </rPr>
      <t>(UZUPEŁNIJ POLA NA NIEBIESKO!)</t>
    </r>
  </si>
  <si>
    <r>
      <t xml:space="preserve">PARAMETRY PROGRAMU </t>
    </r>
    <r>
      <rPr>
        <b/>
        <sz val="12"/>
        <color theme="3"/>
        <rFont val="Calibri"/>
        <family val="2"/>
        <charset val="238"/>
        <scheme val="minor"/>
      </rPr>
      <t>(UZUPEŁNIJ POLA NA NIEBIESKO!)</t>
    </r>
  </si>
  <si>
    <t>Liczba osób w gospodarstwie domowym (wraz z dziećmi)</t>
  </si>
  <si>
    <t>Maksymalny dochód gosp. domowego (powyżej zmniejszenie dopłaty)</t>
  </si>
  <si>
    <t>Kwota zmniejszająca dopłaty za przekroczenia maksymalnego dochodu</t>
  </si>
  <si>
    <t>Zmniejszenie dopłaty za przekroczenia maksymalnego metrażu</t>
  </si>
  <si>
    <t>Maksymalna powierzchnia nieruchomości (powyżej zmniejszenie dopłaty)</t>
  </si>
  <si>
    <t>KRYTERIA PROGRAMU</t>
  </si>
  <si>
    <r>
      <rPr>
        <b/>
        <u/>
        <sz val="9"/>
        <color theme="3"/>
        <rFont val="Calibri"/>
        <family val="2"/>
        <charset val="238"/>
        <scheme val="minor"/>
      </rPr>
      <t>Dla potrzeb symulacji przyjęto następujące założenia:</t>
    </r>
    <r>
      <rPr>
        <sz val="9"/>
        <color theme="1"/>
        <rFont val="Calibri"/>
        <family val="2"/>
        <charset val="238"/>
        <scheme val="minor"/>
      </rPr>
      <t xml:space="preserve">
•wprowadzono</t>
    </r>
    <r>
      <rPr>
        <b/>
        <sz val="9"/>
        <color theme="3"/>
        <rFont val="Calibri"/>
        <family val="2"/>
        <charset val="238"/>
        <scheme val="minor"/>
      </rPr>
      <t xml:space="preserve"> jedną wartość dla oprocentowania okresowo stałego w okresie pierwszych 10 lat</t>
    </r>
    <r>
      <rPr>
        <sz val="9"/>
        <color theme="1"/>
        <rFont val="Calibri"/>
        <family val="2"/>
        <charset val="238"/>
        <scheme val="minor"/>
      </rPr>
      <t xml:space="preserve"> objętych dopłatami</t>
    </r>
    <r>
      <rPr>
        <i/>
        <sz val="9"/>
        <color theme="1"/>
        <rFont val="Calibri"/>
        <family val="2"/>
        <charset val="238"/>
        <scheme val="minor"/>
      </rPr>
      <t xml:space="preserve"> (Po 5 latach bank zaproponuje nową stawkę oprocentowania, rata kredytu może ulec zmianie tzn. może być wyższa lub niższa. Na dzień dzisiejszy nie jest znana dokładna wartość oprocentowania po 5 latach)</t>
    </r>
    <r>
      <rPr>
        <sz val="9"/>
        <color theme="1"/>
        <rFont val="Calibri"/>
        <family val="2"/>
        <charset val="238"/>
        <scheme val="minor"/>
      </rPr>
      <t xml:space="preserve">
•</t>
    </r>
    <r>
      <rPr>
        <b/>
        <sz val="9"/>
        <color theme="1"/>
        <rFont val="Calibri"/>
        <family val="2"/>
        <charset val="238"/>
        <scheme val="minor"/>
      </rPr>
      <t xml:space="preserve">po okresie 10 lat – </t>
    </r>
    <r>
      <rPr>
        <b/>
        <sz val="9"/>
        <color theme="3"/>
        <rFont val="Calibri"/>
        <family val="2"/>
        <charset val="238"/>
        <scheme val="minor"/>
      </rPr>
      <t>na podstawie bieżących ofert przyjęto przykładową wartość dla oprocentowania okresowo stałego.</t>
    </r>
    <r>
      <rPr>
        <sz val="9"/>
        <color theme="1"/>
        <rFont val="Calibri"/>
        <family val="2"/>
        <charset val="238"/>
        <scheme val="minor"/>
      </rPr>
      <t xml:space="preserve"> </t>
    </r>
    <r>
      <rPr>
        <i/>
        <sz val="9"/>
        <color theme="1"/>
        <rFont val="Calibri"/>
        <family val="2"/>
        <charset val="238"/>
        <scheme val="minor"/>
      </rPr>
      <t>(Po wygaśnięciu dopłat Klient może dokonać zmiany oprocentowania na zmienne lub pozostać przy oprocentowaniu okresowo stałym. Na dzień dzisiejszy nie jest znana dokładna wartość oprocentowania po wygaśnięciu dopłat)</t>
    </r>
    <r>
      <rPr>
        <sz val="9"/>
        <color theme="1"/>
        <rFont val="Calibri"/>
        <family val="2"/>
        <charset val="238"/>
        <scheme val="minor"/>
      </rPr>
      <t xml:space="preserve">
</t>
    </r>
    <r>
      <rPr>
        <b/>
        <u/>
        <sz val="9"/>
        <color theme="3"/>
        <rFont val="Calibri"/>
        <family val="2"/>
        <charset val="238"/>
        <scheme val="minor"/>
      </rPr>
      <t>Kredyt hipoteczny w programie Mieszkanie # na Start jest oprocentowany:</t>
    </r>
    <r>
      <rPr>
        <u/>
        <sz val="9"/>
        <color theme="3"/>
        <rFont val="Calibri"/>
        <family val="2"/>
        <charset val="238"/>
        <scheme val="minor"/>
      </rPr>
      <t xml:space="preserve">
</t>
    </r>
    <r>
      <rPr>
        <b/>
        <sz val="9"/>
        <color theme="1"/>
        <rFont val="Calibri"/>
        <family val="2"/>
        <charset val="238"/>
        <scheme val="minor"/>
      </rPr>
      <t xml:space="preserve">•wg. okresowo stałej stopy procentowej w okresie objętym dopłatami </t>
    </r>
    <r>
      <rPr>
        <i/>
        <sz val="9"/>
        <color theme="1"/>
        <rFont val="Calibri"/>
        <family val="2"/>
        <charset val="238"/>
        <scheme val="minor"/>
      </rPr>
      <t>(po 5 latach bank zaproponuję nową stawkę oprocentowania stałego)</t>
    </r>
    <r>
      <rPr>
        <sz val="9"/>
        <color theme="1"/>
        <rFont val="Calibri"/>
        <family val="2"/>
        <charset val="238"/>
        <scheme val="minor"/>
      </rPr>
      <t xml:space="preserve">
•</t>
    </r>
    <r>
      <rPr>
        <b/>
        <sz val="9"/>
        <color theme="1"/>
        <rFont val="Calibri"/>
        <family val="2"/>
        <charset val="238"/>
        <scheme val="minor"/>
      </rPr>
      <t xml:space="preserve">wg. okresowo stałej stopy procentowej lub zmiennej </t>
    </r>
    <r>
      <rPr>
        <sz val="9"/>
        <color theme="1"/>
        <rFont val="Calibri"/>
        <family val="2"/>
        <charset val="238"/>
        <scheme val="minor"/>
      </rPr>
      <t xml:space="preserve">- po wygaśnięciu dopłat, zgodnie z wyborem Klienta. 
</t>
    </r>
    <r>
      <rPr>
        <b/>
        <u/>
        <sz val="9"/>
        <color theme="3"/>
        <rFont val="Calibri"/>
        <family val="2"/>
        <charset val="238"/>
        <scheme val="minor"/>
      </rPr>
      <t>Spłata kredytu hipotecznego następuje:</t>
    </r>
    <r>
      <rPr>
        <sz val="9"/>
        <color rgb="FFFF0000"/>
        <rFont val="Calibri"/>
        <family val="2"/>
        <charset val="238"/>
        <scheme val="minor"/>
      </rPr>
      <t xml:space="preserve">
</t>
    </r>
    <r>
      <rPr>
        <sz val="9"/>
        <color theme="1"/>
        <rFont val="Calibri"/>
        <family val="2"/>
        <charset val="238"/>
        <scheme val="minor"/>
      </rPr>
      <t>•w ratach malejących w okresie objętym dopłatami, 
•w ratach równych po wygaśnięciu dopłat</t>
    </r>
  </si>
  <si>
    <t>Informacje zawarte w symulacji mają charakter orientacyjny i przykładowy i nie stanowią oferty w rozumieniu Kodeksu Cywilnego. Symulacja nie uwzględnia pełnych kosztów kredytu hipotecznego – pokazuje wartość przykładowej raty kredytu hipotecznego bez dodatkowych opłat ( np. ubezpieczeń, prowizji itd.)</t>
  </si>
  <si>
    <t>https://www.feniksfinanse.pl/zapowiedz-nowego-programu-mieszkaniowego-mieszkanie-na-start</t>
  </si>
  <si>
    <t>Limit wieku</t>
  </si>
  <si>
    <t>Okres kredytowania (miesiące, min 180, max 360)</t>
  </si>
  <si>
    <t>Powierzchnia nieruchomości</t>
  </si>
  <si>
    <t>Pierwsza rata kredytu z dopłatą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</si>
</sst>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5" formatCode="#,##0\ &quot;zł&quot;;\-#,##0\ &quot;zł&quot;"/>
    <numFmt numFmtId="44" formatCode="_-* #,##0.00\ &quot;zł&quot;_-;\-* #,##0.00\ &quot;zł&quot;_-;_-* &quot;-&quot;??\ &quot;zł&quot;_-;_-@_-"/>
    <numFmt numFmtId="164" formatCode="_-* #,##0.00\ &quot;zł&quot;_-;;;_-@_-"/>
    <numFmt numFmtId="165" formatCode="_-* #,##0\ &quot;zł&quot;_-;;;_-@_-"/>
    <numFmt numFmtId="166" formatCode="#,##0\ &quot;zł&quot;"/>
    <numFmt numFmtId="167" formatCode="#,##0&quot; miesięcy&quot;"/>
    <numFmt numFmtId="168" formatCode="#,##0&quot; m2&quot;"/>
    <numFmt numFmtId="169" formatCode="#,##0\ &quot;zł&quot;;[Red]#,##0\ &quot;zł&quot;"/>
  </numFmts>
  <fonts count="32" x14ac:knownFonts="1">
    <font>
      <sz val="11"/>
      <color theme="1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theme="1" tint="0.249977111117893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1"/>
      <color theme="1"/>
      <name val="Aptos"/>
      <family val="2"/>
    </font>
    <font>
      <sz val="11"/>
      <color theme="1"/>
      <name val="Calibri"/>
      <family val="2"/>
      <charset val="238"/>
      <scheme val="minor"/>
    </font>
    <font>
      <sz val="11"/>
      <color rgb="FF3F3F3F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rgb="FFFF660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10"/>
      <color rgb="FFFF6600"/>
      <name val="Calibri"/>
      <family val="2"/>
      <charset val="238"/>
      <scheme val="minor"/>
    </font>
    <font>
      <sz val="10"/>
      <color theme="1" tint="0.249977111117893"/>
      <name val="Calibri"/>
      <family val="2"/>
      <charset val="238"/>
      <scheme val="minor"/>
    </font>
    <font>
      <b/>
      <sz val="10"/>
      <color theme="1" tint="0.249977111117893"/>
      <name val="Calibri"/>
      <family val="2"/>
      <charset val="238"/>
      <scheme val="minor"/>
    </font>
    <font>
      <b/>
      <i/>
      <sz val="11"/>
      <name val="Calibri"/>
      <family val="2"/>
      <charset val="238"/>
      <scheme val="minor"/>
    </font>
    <font>
      <b/>
      <i/>
      <sz val="11"/>
      <color theme="1"/>
      <name val="Calibri"/>
      <family val="2"/>
      <charset val="238"/>
      <scheme val="minor"/>
    </font>
    <font>
      <b/>
      <sz val="12"/>
      <color theme="3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i/>
      <sz val="9"/>
      <color theme="1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sz val="9"/>
      <color rgb="FFFF0000"/>
      <name val="Calibri"/>
      <family val="2"/>
      <charset val="238"/>
      <scheme val="minor"/>
    </font>
    <font>
      <b/>
      <sz val="9"/>
      <color theme="3"/>
      <name val="Calibri"/>
      <family val="2"/>
      <charset val="238"/>
      <scheme val="minor"/>
    </font>
    <font>
      <b/>
      <u/>
      <sz val="9"/>
      <color theme="3"/>
      <name val="Calibri"/>
      <family val="2"/>
      <charset val="238"/>
      <scheme val="minor"/>
    </font>
    <font>
      <u/>
      <sz val="9"/>
      <color theme="3"/>
      <name val="Calibri"/>
      <family val="2"/>
      <charset val="238"/>
      <scheme val="minor"/>
    </font>
    <font>
      <i/>
      <sz val="8"/>
      <color theme="0" tint="-0.499984740745262"/>
      <name val="Calibri"/>
      <family val="2"/>
      <charset val="238"/>
      <scheme val="minor"/>
    </font>
  </fonts>
  <fills count="18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theme="9" tint="0.79998168889431442"/>
      </patternFill>
    </fill>
    <fill>
      <gradientFill type="path">
        <stop position="0">
          <color theme="0"/>
        </stop>
        <stop position="1">
          <color theme="0" tint="-0.25098422193060094"/>
        </stop>
      </gradientFill>
    </fill>
    <fill>
      <gradientFill type="path">
        <stop position="0">
          <color theme="0"/>
        </stop>
        <stop position="1">
          <color theme="0" tint="-0.1490218817712943"/>
        </stop>
      </gradientFill>
    </fill>
    <fill>
      <gradientFill type="path">
        <stop position="0">
          <color theme="0" tint="-0.1490218817712943"/>
        </stop>
        <stop position="1">
          <color theme="0"/>
        </stop>
      </gradient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auto="1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auto="1"/>
      </patternFill>
    </fill>
    <fill>
      <patternFill patternType="solid">
        <fgColor theme="0" tint="-4.9989318521683403E-2"/>
        <bgColor auto="1"/>
      </patternFill>
    </fill>
    <fill>
      <gradientFill type="path">
        <stop position="0">
          <color theme="0"/>
        </stop>
        <stop position="1">
          <color theme="0" tint="-0.34900967436750391"/>
        </stop>
      </gradientFill>
    </fill>
    <fill>
      <patternFill patternType="solid">
        <fgColor theme="4" tint="0.59999389629810485"/>
        <bgColor auto="1"/>
      </patternFill>
    </fill>
  </fills>
  <borders count="17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hair">
        <color theme="1"/>
      </bottom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theme="1"/>
      </left>
      <right style="hair">
        <color theme="1"/>
      </right>
      <top/>
      <bottom style="hair">
        <color theme="1"/>
      </bottom>
      <diagonal/>
    </border>
    <border>
      <left style="hair">
        <color theme="1"/>
      </left>
      <right/>
      <top/>
      <bottom style="hair">
        <color theme="1"/>
      </bottom>
      <diagonal/>
    </border>
    <border>
      <left style="hair">
        <color theme="1"/>
      </left>
      <right style="hair">
        <color theme="1"/>
      </right>
      <top style="hair">
        <color theme="1"/>
      </top>
      <bottom/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thin">
        <color theme="0" tint="-0.24994659260841701"/>
      </right>
      <top/>
      <bottom style="hair">
        <color theme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</borders>
  <cellStyleXfs count="6">
    <xf numFmtId="0" fontId="0" fillId="0" borderId="0"/>
    <xf numFmtId="0" fontId="1" fillId="2" borderId="1" applyNumberFormat="0" applyAlignment="0" applyProtection="0"/>
    <xf numFmtId="0" fontId="2" fillId="3" borderId="2" applyNumberFormat="0" applyAlignment="0" applyProtection="0"/>
    <xf numFmtId="0" fontId="5" fillId="0" borderId="0" applyNumberFormat="0" applyFill="0" applyBorder="0" applyAlignment="0" applyProtection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</cellStyleXfs>
  <cellXfs count="131">
    <xf numFmtId="0" fontId="0" fillId="0" borderId="0" xfId="0"/>
    <xf numFmtId="0" fontId="4" fillId="0" borderId="0" xfId="0" applyFont="1" applyAlignment="1">
      <alignment horizontal="center"/>
    </xf>
    <xf numFmtId="0" fontId="8" fillId="0" borderId="0" xfId="0" applyFont="1" applyAlignment="1">
      <alignment horizontal="left" vertical="center" indent="5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4" fillId="0" borderId="0" xfId="0" applyFont="1"/>
    <xf numFmtId="9" fontId="0" fillId="0" borderId="0" xfId="4" applyFont="1" applyAlignment="1">
      <alignment horizontal="center"/>
    </xf>
    <xf numFmtId="166" fontId="0" fillId="0" borderId="0" xfId="0" applyNumberFormat="1" applyAlignment="1">
      <alignment horizontal="center"/>
    </xf>
    <xf numFmtId="0" fontId="0" fillId="0" borderId="3" xfId="0" applyBorder="1"/>
    <xf numFmtId="3" fontId="0" fillId="4" borderId="3" xfId="0" applyNumberFormat="1" applyFill="1" applyBorder="1" applyAlignment="1">
      <alignment horizontal="center"/>
    </xf>
    <xf numFmtId="166" fontId="9" fillId="0" borderId="3" xfId="2" applyNumberFormat="1" applyFont="1" applyFill="1" applyBorder="1" applyAlignment="1" applyProtection="1">
      <alignment horizontal="center"/>
      <protection locked="0"/>
    </xf>
    <xf numFmtId="0" fontId="6" fillId="4" borderId="3" xfId="1" applyFont="1" applyFill="1" applyBorder="1" applyAlignment="1"/>
    <xf numFmtId="9" fontId="9" fillId="4" borderId="3" xfId="4" applyFont="1" applyFill="1" applyBorder="1" applyAlignment="1">
      <alignment horizontal="center"/>
    </xf>
    <xf numFmtId="0" fontId="6" fillId="0" borderId="3" xfId="1" applyFont="1" applyFill="1" applyBorder="1" applyAlignment="1"/>
    <xf numFmtId="0" fontId="0" fillId="0" borderId="3" xfId="0" applyBorder="1" applyAlignment="1">
      <alignment horizontal="center"/>
    </xf>
    <xf numFmtId="0" fontId="6" fillId="0" borderId="4" xfId="1" applyFont="1" applyFill="1" applyBorder="1" applyAlignment="1"/>
    <xf numFmtId="0" fontId="7" fillId="0" borderId="3" xfId="1" applyFont="1" applyFill="1" applyBorder="1" applyAlignment="1"/>
    <xf numFmtId="166" fontId="10" fillId="0" borderId="3" xfId="2" applyNumberFormat="1" applyFont="1" applyFill="1" applyBorder="1" applyAlignment="1" applyProtection="1">
      <alignment horizontal="center"/>
      <protection locked="0"/>
    </xf>
    <xf numFmtId="166" fontId="0" fillId="0" borderId="3" xfId="0" applyNumberFormat="1" applyBorder="1" applyAlignment="1">
      <alignment horizontal="center"/>
    </xf>
    <xf numFmtId="166" fontId="9" fillId="0" borderId="3" xfId="5" applyNumberFormat="1" applyFont="1" applyFill="1" applyBorder="1" applyAlignment="1">
      <alignment horizontal="center" vertical="center"/>
    </xf>
    <xf numFmtId="1" fontId="9" fillId="0" borderId="3" xfId="2" applyNumberFormat="1" applyFont="1" applyFill="1" applyBorder="1" applyAlignment="1" applyProtection="1">
      <alignment horizontal="center"/>
      <protection locked="0"/>
    </xf>
    <xf numFmtId="1" fontId="9" fillId="0" borderId="3" xfId="2" applyNumberFormat="1" applyFont="1" applyFill="1" applyBorder="1" applyAlignment="1">
      <alignment horizontal="center"/>
    </xf>
    <xf numFmtId="0" fontId="0" fillId="0" borderId="0" xfId="0" applyProtection="1">
      <protection hidden="1"/>
    </xf>
    <xf numFmtId="0" fontId="11" fillId="0" borderId="3" xfId="0" applyFont="1" applyBorder="1"/>
    <xf numFmtId="0" fontId="12" fillId="0" borderId="3" xfId="1" applyFont="1" applyFill="1" applyBorder="1" applyAlignment="1" applyProtection="1">
      <protection hidden="1"/>
    </xf>
    <xf numFmtId="166" fontId="10" fillId="0" borderId="3" xfId="2" applyNumberFormat="1" applyFont="1" applyFill="1" applyBorder="1" applyAlignment="1" applyProtection="1">
      <alignment horizontal="center"/>
      <protection hidden="1"/>
    </xf>
    <xf numFmtId="0" fontId="0" fillId="0" borderId="3" xfId="0" applyBorder="1" applyProtection="1">
      <protection hidden="1"/>
    </xf>
    <xf numFmtId="0" fontId="3" fillId="0" borderId="0" xfId="0" applyFont="1" applyProtection="1">
      <protection hidden="1"/>
    </xf>
    <xf numFmtId="0" fontId="16" fillId="9" borderId="6" xfId="1" applyFont="1" applyFill="1" applyBorder="1" applyAlignment="1" applyProtection="1">
      <protection hidden="1"/>
    </xf>
    <xf numFmtId="0" fontId="16" fillId="8" borderId="8" xfId="1" applyFont="1" applyFill="1" applyBorder="1" applyAlignment="1" applyProtection="1">
      <protection hidden="1"/>
    </xf>
    <xf numFmtId="0" fontId="13" fillId="8" borderId="8" xfId="1" applyFont="1" applyFill="1" applyBorder="1" applyAlignment="1" applyProtection="1">
      <protection hidden="1"/>
    </xf>
    <xf numFmtId="0" fontId="13" fillId="8" borderId="8" xfId="1" applyFont="1" applyFill="1" applyBorder="1" applyAlignment="1" applyProtection="1">
      <alignment wrapText="1"/>
      <protection hidden="1"/>
    </xf>
    <xf numFmtId="0" fontId="16" fillId="9" borderId="6" xfId="0" applyFont="1" applyFill="1" applyBorder="1" applyAlignment="1" applyProtection="1">
      <alignment horizontal="left"/>
      <protection hidden="1"/>
    </xf>
    <xf numFmtId="0" fontId="16" fillId="8" borderId="6" xfId="1" applyFont="1" applyFill="1" applyBorder="1" applyAlignment="1" applyProtection="1">
      <protection hidden="1"/>
    </xf>
    <xf numFmtId="2" fontId="16" fillId="8" borderId="6" xfId="1" applyNumberFormat="1" applyFont="1" applyFill="1" applyBorder="1" applyAlignment="1" applyProtection="1">
      <alignment wrapText="1"/>
      <protection hidden="1"/>
    </xf>
    <xf numFmtId="0" fontId="6" fillId="8" borderId="6" xfId="1" applyFont="1" applyFill="1" applyBorder="1" applyAlignment="1" applyProtection="1">
      <protection hidden="1"/>
    </xf>
    <xf numFmtId="0" fontId="6" fillId="8" borderId="6" xfId="0" applyFont="1" applyFill="1" applyBorder="1" applyAlignment="1" applyProtection="1">
      <alignment horizontal="left"/>
      <protection hidden="1"/>
    </xf>
    <xf numFmtId="0" fontId="6" fillId="8" borderId="8" xfId="1" applyFont="1" applyFill="1" applyBorder="1" applyAlignment="1" applyProtection="1">
      <protection hidden="1"/>
    </xf>
    <xf numFmtId="0" fontId="0" fillId="10" borderId="0" xfId="0" applyFill="1" applyProtection="1">
      <protection hidden="1"/>
    </xf>
    <xf numFmtId="0" fontId="3" fillId="10" borderId="0" xfId="0" applyFont="1" applyFill="1" applyProtection="1">
      <protection hidden="1"/>
    </xf>
    <xf numFmtId="0" fontId="6" fillId="10" borderId="0" xfId="0" applyFont="1" applyFill="1" applyProtection="1">
      <protection hidden="1"/>
    </xf>
    <xf numFmtId="2" fontId="0" fillId="10" borderId="0" xfId="0" applyNumberFormat="1" applyFill="1" applyAlignment="1" applyProtection="1">
      <alignment vertical="top" wrapText="1"/>
      <protection hidden="1"/>
    </xf>
    <xf numFmtId="164" fontId="0" fillId="10" borderId="0" xfId="0" applyNumberFormat="1" applyFill="1" applyProtection="1">
      <protection hidden="1"/>
    </xf>
    <xf numFmtId="166" fontId="13" fillId="8" borderId="8" xfId="2" applyNumberFormat="1" applyFont="1" applyFill="1" applyBorder="1" applyAlignment="1" applyProtection="1">
      <alignment horizontal="right" indent="7"/>
      <protection hidden="1"/>
    </xf>
    <xf numFmtId="5" fontId="13" fillId="8" borderId="8" xfId="2" applyNumberFormat="1" applyFont="1" applyFill="1" applyBorder="1" applyAlignment="1" applyProtection="1">
      <alignment horizontal="right" indent="7"/>
      <protection hidden="1"/>
    </xf>
    <xf numFmtId="0" fontId="17" fillId="10" borderId="0" xfId="0" applyFont="1" applyFill="1" applyAlignment="1" applyProtection="1">
      <alignment horizontal="left"/>
      <protection hidden="1"/>
    </xf>
    <xf numFmtId="166" fontId="16" fillId="8" borderId="8" xfId="0" applyNumberFormat="1" applyFont="1" applyFill="1" applyBorder="1" applyAlignment="1" applyProtection="1">
      <alignment horizontal="center"/>
      <protection hidden="1"/>
    </xf>
    <xf numFmtId="166" fontId="13" fillId="8" borderId="8" xfId="2" applyNumberFormat="1" applyFont="1" applyFill="1" applyBorder="1" applyAlignment="1" applyProtection="1">
      <alignment horizontal="center"/>
      <protection hidden="1"/>
    </xf>
    <xf numFmtId="168" fontId="16" fillId="8" borderId="8" xfId="0" applyNumberFormat="1" applyFont="1" applyFill="1" applyBorder="1" applyAlignment="1" applyProtection="1">
      <alignment horizontal="center"/>
      <protection hidden="1"/>
    </xf>
    <xf numFmtId="169" fontId="16" fillId="8" borderId="8" xfId="0" applyNumberFormat="1" applyFont="1" applyFill="1" applyBorder="1" applyAlignment="1" applyProtection="1">
      <alignment horizontal="center"/>
      <protection hidden="1"/>
    </xf>
    <xf numFmtId="164" fontId="6" fillId="10" borderId="0" xfId="0" applyNumberFormat="1" applyFont="1" applyFill="1" applyProtection="1">
      <protection hidden="1"/>
    </xf>
    <xf numFmtId="164" fontId="18" fillId="10" borderId="0" xfId="0" applyNumberFormat="1" applyFont="1" applyFill="1" applyAlignment="1" applyProtection="1">
      <alignment horizontal="left" wrapText="1"/>
      <protection hidden="1"/>
    </xf>
    <xf numFmtId="166" fontId="18" fillId="5" borderId="8" xfId="0" applyNumberFormat="1" applyFont="1" applyFill="1" applyBorder="1" applyAlignment="1" applyProtection="1">
      <alignment horizontal="center"/>
      <protection hidden="1"/>
    </xf>
    <xf numFmtId="166" fontId="18" fillId="5" borderId="6" xfId="0" applyNumberFormat="1" applyFont="1" applyFill="1" applyBorder="1" applyAlignment="1" applyProtection="1">
      <alignment horizontal="center"/>
      <protection hidden="1"/>
    </xf>
    <xf numFmtId="166" fontId="13" fillId="7" borderId="8" xfId="0" applyNumberFormat="1" applyFont="1" applyFill="1" applyBorder="1" applyProtection="1">
      <protection hidden="1"/>
    </xf>
    <xf numFmtId="166" fontId="18" fillId="14" borderId="8" xfId="0" applyNumberFormat="1" applyFont="1" applyFill="1" applyBorder="1" applyProtection="1">
      <protection hidden="1"/>
    </xf>
    <xf numFmtId="166" fontId="13" fillId="5" borderId="8" xfId="0" applyNumberFormat="1" applyFont="1" applyFill="1" applyBorder="1" applyProtection="1">
      <protection hidden="1"/>
    </xf>
    <xf numFmtId="0" fontId="13" fillId="5" borderId="8" xfId="0" applyFont="1" applyFill="1" applyBorder="1" applyProtection="1">
      <protection hidden="1"/>
    </xf>
    <xf numFmtId="165" fontId="12" fillId="6" borderId="8" xfId="0" applyNumberFormat="1" applyFont="1" applyFill="1" applyBorder="1" applyProtection="1">
      <protection hidden="1"/>
    </xf>
    <xf numFmtId="165" fontId="12" fillId="4" borderId="8" xfId="0" applyNumberFormat="1" applyFont="1" applyFill="1" applyBorder="1" applyProtection="1">
      <protection hidden="1"/>
    </xf>
    <xf numFmtId="165" fontId="12" fillId="7" borderId="8" xfId="0" applyNumberFormat="1" applyFont="1" applyFill="1" applyBorder="1" applyProtection="1">
      <protection hidden="1"/>
    </xf>
    <xf numFmtId="0" fontId="13" fillId="15" borderId="0" xfId="0" applyFont="1" applyFill="1" applyProtection="1">
      <protection hidden="1"/>
    </xf>
    <xf numFmtId="0" fontId="12" fillId="5" borderId="11" xfId="0" applyFont="1" applyFill="1" applyBorder="1" applyProtection="1">
      <protection hidden="1"/>
    </xf>
    <xf numFmtId="166" fontId="6" fillId="4" borderId="3" xfId="0" applyNumberFormat="1" applyFont="1" applyFill="1" applyBorder="1" applyAlignment="1" applyProtection="1">
      <alignment horizontal="center"/>
      <protection hidden="1"/>
    </xf>
    <xf numFmtId="165" fontId="18" fillId="14" borderId="8" xfId="0" applyNumberFormat="1" applyFont="1" applyFill="1" applyBorder="1" applyProtection="1">
      <protection hidden="1"/>
    </xf>
    <xf numFmtId="166" fontId="18" fillId="7" borderId="8" xfId="0" applyNumberFormat="1" applyFont="1" applyFill="1" applyBorder="1" applyProtection="1">
      <protection hidden="1"/>
    </xf>
    <xf numFmtId="166" fontId="18" fillId="7" borderId="8" xfId="0" applyNumberFormat="1" applyFont="1" applyFill="1" applyBorder="1" applyAlignment="1" applyProtection="1">
      <alignment horizontal="center"/>
      <protection hidden="1"/>
    </xf>
    <xf numFmtId="166" fontId="18" fillId="7" borderId="6" xfId="0" applyNumberFormat="1" applyFont="1" applyFill="1" applyBorder="1" applyAlignment="1" applyProtection="1">
      <alignment horizontal="center"/>
      <protection hidden="1"/>
    </xf>
    <xf numFmtId="166" fontId="18" fillId="7" borderId="9" xfId="0" applyNumberFormat="1" applyFont="1" applyFill="1" applyBorder="1" applyAlignment="1" applyProtection="1">
      <alignment horizontal="center"/>
      <protection hidden="1"/>
    </xf>
    <xf numFmtId="10" fontId="16" fillId="8" borderId="8" xfId="0" applyNumberFormat="1" applyFont="1" applyFill="1" applyBorder="1" applyAlignment="1" applyProtection="1">
      <alignment horizontal="center"/>
      <protection hidden="1"/>
    </xf>
    <xf numFmtId="2" fontId="21" fillId="4" borderId="14" xfId="0" applyNumberFormat="1" applyFont="1" applyFill="1" applyBorder="1" applyAlignment="1" applyProtection="1">
      <alignment horizontal="centerContinuous"/>
      <protection hidden="1"/>
    </xf>
    <xf numFmtId="0" fontId="6" fillId="8" borderId="16" xfId="1" applyFont="1" applyFill="1" applyBorder="1" applyAlignment="1" applyProtection="1">
      <protection hidden="1"/>
    </xf>
    <xf numFmtId="166" fontId="13" fillId="8" borderId="10" xfId="2" applyNumberFormat="1" applyFont="1" applyFill="1" applyBorder="1" applyAlignment="1" applyProtection="1">
      <alignment horizontal="right" indent="7"/>
      <protection hidden="1"/>
    </xf>
    <xf numFmtId="0" fontId="16" fillId="8" borderId="16" xfId="1" applyFont="1" applyFill="1" applyBorder="1" applyAlignment="1" applyProtection="1">
      <protection hidden="1"/>
    </xf>
    <xf numFmtId="165" fontId="12" fillId="4" borderId="8" xfId="0" applyNumberFormat="1" applyFont="1" applyFill="1" applyBorder="1" applyAlignment="1">
      <alignment horizontal="center"/>
    </xf>
    <xf numFmtId="0" fontId="13" fillId="8" borderId="8" xfId="0" applyFont="1" applyFill="1" applyBorder="1" applyAlignment="1" applyProtection="1">
      <alignment vertical="center"/>
      <protection hidden="1"/>
    </xf>
    <xf numFmtId="0" fontId="13" fillId="8" borderId="8" xfId="0" applyFont="1" applyFill="1" applyBorder="1" applyAlignment="1" applyProtection="1">
      <alignment horizontal="center" vertical="center"/>
      <protection hidden="1"/>
    </xf>
    <xf numFmtId="0" fontId="24" fillId="10" borderId="0" xfId="0" applyFont="1" applyFill="1" applyAlignment="1" applyProtection="1">
      <alignment vertical="top" wrapText="1"/>
      <protection hidden="1"/>
    </xf>
    <xf numFmtId="0" fontId="0" fillId="10" borderId="0" xfId="0" applyFill="1" applyAlignment="1" applyProtection="1">
      <alignment horizontal="right"/>
      <protection hidden="1"/>
    </xf>
    <xf numFmtId="0" fontId="22" fillId="4" borderId="7" xfId="0" applyFont="1" applyFill="1" applyBorder="1" applyAlignment="1" applyProtection="1">
      <alignment horizontal="centerContinuous"/>
      <protection hidden="1"/>
    </xf>
    <xf numFmtId="0" fontId="12" fillId="4" borderId="6" xfId="0" applyFont="1" applyFill="1" applyBorder="1" applyAlignment="1" applyProtection="1">
      <alignment horizontal="center"/>
      <protection hidden="1"/>
    </xf>
    <xf numFmtId="165" fontId="12" fillId="6" borderId="6" xfId="0" applyNumberFormat="1" applyFont="1" applyFill="1" applyBorder="1" applyProtection="1">
      <protection hidden="1"/>
    </xf>
    <xf numFmtId="165" fontId="12" fillId="7" borderId="9" xfId="0" applyNumberFormat="1" applyFont="1" applyFill="1" applyBorder="1" applyProtection="1">
      <protection hidden="1"/>
    </xf>
    <xf numFmtId="165" fontId="12" fillId="7" borderId="6" xfId="0" applyNumberFormat="1" applyFont="1" applyFill="1" applyBorder="1" applyProtection="1">
      <protection hidden="1"/>
    </xf>
    <xf numFmtId="0" fontId="19" fillId="4" borderId="8" xfId="0" applyFont="1" applyFill="1" applyBorder="1" applyAlignment="1" applyProtection="1">
      <alignment horizontal="center"/>
      <protection hidden="1"/>
    </xf>
    <xf numFmtId="165" fontId="19" fillId="4" borderId="8" xfId="0" applyNumberFormat="1" applyFont="1" applyFill="1" applyBorder="1" applyProtection="1">
      <protection hidden="1"/>
    </xf>
    <xf numFmtId="3" fontId="19" fillId="7" borderId="8" xfId="0" applyNumberFormat="1" applyFont="1" applyFill="1" applyBorder="1" applyProtection="1">
      <protection hidden="1"/>
    </xf>
    <xf numFmtId="165" fontId="6" fillId="0" borderId="0" xfId="0" applyNumberFormat="1" applyFont="1" applyProtection="1">
      <protection hidden="1"/>
    </xf>
    <xf numFmtId="3" fontId="12" fillId="7" borderId="8" xfId="0" applyNumberFormat="1" applyFont="1" applyFill="1" applyBorder="1" applyProtection="1">
      <protection hidden="1"/>
    </xf>
    <xf numFmtId="166" fontId="13" fillId="7" borderId="6" xfId="0" applyNumberFormat="1" applyFont="1" applyFill="1" applyBorder="1" applyProtection="1">
      <protection hidden="1"/>
    </xf>
    <xf numFmtId="166" fontId="13" fillId="7" borderId="9" xfId="0" applyNumberFormat="1" applyFont="1" applyFill="1" applyBorder="1" applyProtection="1">
      <protection hidden="1"/>
    </xf>
    <xf numFmtId="165" fontId="20" fillId="16" borderId="8" xfId="0" applyNumberFormat="1" applyFont="1" applyFill="1" applyBorder="1" applyProtection="1">
      <protection hidden="1"/>
    </xf>
    <xf numFmtId="49" fontId="13" fillId="13" borderId="10" xfId="2" applyNumberFormat="1" applyFont="1" applyFill="1" applyBorder="1" applyAlignment="1" applyProtection="1">
      <alignment horizontal="center"/>
      <protection locked="0" hidden="1"/>
    </xf>
    <xf numFmtId="49" fontId="13" fillId="13" borderId="8" xfId="2" applyNumberFormat="1" applyFont="1" applyFill="1" applyBorder="1" applyAlignment="1" applyProtection="1">
      <alignment horizontal="center"/>
      <protection locked="0" hidden="1"/>
    </xf>
    <xf numFmtId="166" fontId="13" fillId="13" borderId="8" xfId="2" applyNumberFormat="1" applyFont="1" applyFill="1" applyBorder="1" applyAlignment="1" applyProtection="1">
      <alignment horizontal="center"/>
      <protection locked="0" hidden="1"/>
    </xf>
    <xf numFmtId="10" fontId="13" fillId="13" borderId="8" xfId="2" applyNumberFormat="1" applyFont="1" applyFill="1" applyBorder="1" applyAlignment="1" applyProtection="1">
      <alignment horizontal="center" wrapText="1"/>
      <protection locked="0" hidden="1"/>
    </xf>
    <xf numFmtId="168" fontId="13" fillId="13" borderId="8" xfId="2" applyNumberFormat="1" applyFont="1" applyFill="1" applyBorder="1" applyAlignment="1" applyProtection="1">
      <alignment horizontal="center"/>
      <protection locked="0" hidden="1"/>
    </xf>
    <xf numFmtId="9" fontId="13" fillId="13" borderId="8" xfId="4" applyFont="1" applyFill="1" applyBorder="1" applyAlignment="1" applyProtection="1">
      <alignment horizontal="center"/>
      <protection locked="0" hidden="1"/>
    </xf>
    <xf numFmtId="166" fontId="13" fillId="13" borderId="8" xfId="2" applyNumberFormat="1" applyFont="1" applyFill="1" applyBorder="1" applyAlignment="1" applyProtection="1">
      <alignment horizontal="right" indent="7"/>
      <protection locked="0" hidden="1"/>
    </xf>
    <xf numFmtId="167" fontId="13" fillId="17" borderId="8" xfId="2" applyNumberFormat="1" applyFont="1" applyFill="1" applyBorder="1" applyAlignment="1" applyProtection="1">
      <alignment horizontal="center"/>
      <protection locked="0" hidden="1"/>
    </xf>
    <xf numFmtId="10" fontId="13" fillId="11" borderId="8" xfId="2" applyNumberFormat="1" applyFont="1" applyFill="1" applyBorder="1" applyAlignment="1" applyProtection="1">
      <alignment horizontal="center"/>
      <protection locked="0" hidden="1"/>
    </xf>
    <xf numFmtId="0" fontId="0" fillId="4" borderId="0" xfId="0" applyFill="1" applyProtection="1">
      <protection hidden="1"/>
    </xf>
    <xf numFmtId="0" fontId="31" fillId="10" borderId="0" xfId="0" applyFont="1" applyFill="1" applyAlignment="1" applyProtection="1">
      <alignment horizontal="center" vertical="center" wrapText="1"/>
      <protection hidden="1"/>
    </xf>
    <xf numFmtId="0" fontId="18" fillId="4" borderId="0" xfId="3" applyFont="1" applyFill="1" applyBorder="1" applyAlignment="1" applyProtection="1">
      <alignment horizontal="left" vertical="center"/>
      <protection hidden="1"/>
    </xf>
    <xf numFmtId="0" fontId="13" fillId="7" borderId="8" xfId="0" applyFont="1" applyFill="1" applyBorder="1" applyAlignment="1" applyProtection="1">
      <alignment horizontal="center" vertical="center" wrapText="1"/>
      <protection hidden="1"/>
    </xf>
    <xf numFmtId="0" fontId="13" fillId="7" borderId="9" xfId="0" applyFont="1" applyFill="1" applyBorder="1" applyAlignment="1" applyProtection="1">
      <alignment horizontal="right"/>
      <protection hidden="1"/>
    </xf>
    <xf numFmtId="0" fontId="13" fillId="7" borderId="13" xfId="0" applyFont="1" applyFill="1" applyBorder="1" applyAlignment="1" applyProtection="1">
      <alignment horizontal="right"/>
      <protection hidden="1"/>
    </xf>
    <xf numFmtId="0" fontId="16" fillId="4" borderId="8" xfId="1" applyFont="1" applyFill="1" applyBorder="1" applyAlignment="1" applyProtection="1">
      <alignment horizontal="left"/>
      <protection hidden="1"/>
    </xf>
    <xf numFmtId="0" fontId="6" fillId="4" borderId="8" xfId="0" applyFont="1" applyFill="1" applyBorder="1" applyAlignment="1" applyProtection="1">
      <alignment horizontal="left"/>
      <protection hidden="1"/>
    </xf>
    <xf numFmtId="0" fontId="13" fillId="12" borderId="6" xfId="0" applyFont="1" applyFill="1" applyBorder="1" applyAlignment="1" applyProtection="1">
      <alignment horizontal="center" vertical="center" wrapText="1"/>
      <protection hidden="1"/>
    </xf>
    <xf numFmtId="0" fontId="13" fillId="12" borderId="8" xfId="0" applyFont="1" applyFill="1" applyBorder="1" applyAlignment="1" applyProtection="1">
      <alignment horizontal="center" vertical="center" wrapText="1"/>
      <protection hidden="1"/>
    </xf>
    <xf numFmtId="0" fontId="16" fillId="4" borderId="0" xfId="1" applyFont="1" applyFill="1" applyBorder="1" applyAlignment="1" applyProtection="1">
      <alignment horizontal="left"/>
      <protection hidden="1"/>
    </xf>
    <xf numFmtId="0" fontId="16" fillId="4" borderId="0" xfId="0" applyFont="1" applyFill="1" applyAlignment="1" applyProtection="1">
      <alignment horizontal="left"/>
      <protection hidden="1"/>
    </xf>
    <xf numFmtId="0" fontId="15" fillId="8" borderId="7" xfId="1" applyFont="1" applyFill="1" applyBorder="1" applyAlignment="1" applyProtection="1">
      <alignment horizontal="center" vertical="center"/>
      <protection hidden="1"/>
    </xf>
    <xf numFmtId="0" fontId="15" fillId="8" borderId="15" xfId="1" applyFont="1" applyFill="1" applyBorder="1" applyAlignment="1" applyProtection="1">
      <alignment horizontal="center" vertical="center"/>
      <protection hidden="1"/>
    </xf>
    <xf numFmtId="0" fontId="13" fillId="12" borderId="12" xfId="0" applyFont="1" applyFill="1" applyBorder="1" applyAlignment="1" applyProtection="1">
      <alignment horizontal="center" vertical="center" wrapText="1"/>
      <protection hidden="1"/>
    </xf>
    <xf numFmtId="0" fontId="13" fillId="12" borderId="10" xfId="0" applyFont="1" applyFill="1" applyBorder="1" applyAlignment="1" applyProtection="1">
      <alignment horizontal="center" vertical="center" wrapText="1"/>
      <protection hidden="1"/>
    </xf>
    <xf numFmtId="0" fontId="13" fillId="7" borderId="6" xfId="0" applyFont="1" applyFill="1" applyBorder="1" applyAlignment="1" applyProtection="1">
      <alignment horizontal="center" vertical="center" wrapText="1"/>
      <protection hidden="1"/>
    </xf>
    <xf numFmtId="0" fontId="13" fillId="7" borderId="9" xfId="0" applyFont="1" applyFill="1" applyBorder="1" applyAlignment="1" applyProtection="1">
      <alignment horizontal="center" vertical="center" wrapText="1"/>
      <protection hidden="1"/>
    </xf>
    <xf numFmtId="0" fontId="15" fillId="8" borderId="7" xfId="0" applyFont="1" applyFill="1" applyBorder="1" applyAlignment="1" applyProtection="1">
      <alignment horizontal="left" vertical="center" indent="15"/>
      <protection hidden="1"/>
    </xf>
    <xf numFmtId="0" fontId="15" fillId="8" borderId="15" xfId="0" applyFont="1" applyFill="1" applyBorder="1" applyAlignment="1" applyProtection="1">
      <alignment horizontal="left" vertical="center" indent="15"/>
      <protection hidden="1"/>
    </xf>
    <xf numFmtId="0" fontId="15" fillId="8" borderId="7" xfId="0" applyFont="1" applyFill="1" applyBorder="1" applyAlignment="1" applyProtection="1">
      <alignment horizontal="left" wrapText="1" indent="15"/>
      <protection hidden="1"/>
    </xf>
    <xf numFmtId="0" fontId="15" fillId="8" borderId="15" xfId="0" applyFont="1" applyFill="1" applyBorder="1" applyAlignment="1" applyProtection="1">
      <alignment horizontal="left" wrapText="1" indent="15"/>
      <protection hidden="1"/>
    </xf>
    <xf numFmtId="0" fontId="13" fillId="5" borderId="8" xfId="0" applyFont="1" applyFill="1" applyBorder="1" applyAlignment="1" applyProtection="1">
      <alignment horizontal="center"/>
      <protection hidden="1"/>
    </xf>
    <xf numFmtId="0" fontId="18" fillId="5" borderId="6" xfId="0" applyFont="1" applyFill="1" applyBorder="1" applyAlignment="1" applyProtection="1">
      <alignment horizontal="right"/>
      <protection hidden="1"/>
    </xf>
    <xf numFmtId="0" fontId="24" fillId="10" borderId="0" xfId="0" applyFont="1" applyFill="1" applyAlignment="1" applyProtection="1">
      <alignment horizontal="left" vertical="top" wrapText="1"/>
      <protection hidden="1"/>
    </xf>
    <xf numFmtId="0" fontId="18" fillId="5" borderId="8" xfId="0" applyFont="1" applyFill="1" applyBorder="1" applyAlignment="1" applyProtection="1">
      <alignment horizontal="right"/>
      <protection hidden="1"/>
    </xf>
    <xf numFmtId="165" fontId="0" fillId="10" borderId="0" xfId="0" applyNumberFormat="1" applyFill="1" applyAlignment="1" applyProtection="1">
      <alignment horizontal="left"/>
      <protection hidden="1"/>
    </xf>
    <xf numFmtId="0" fontId="22" fillId="4" borderId="7" xfId="0" applyFont="1" applyFill="1" applyBorder="1" applyAlignment="1" applyProtection="1">
      <alignment horizontal="center"/>
      <protection hidden="1"/>
    </xf>
    <xf numFmtId="0" fontId="4" fillId="0" borderId="5" xfId="0" applyFont="1" applyBorder="1" applyAlignment="1">
      <alignment horizontal="center"/>
    </xf>
    <xf numFmtId="0" fontId="5" fillId="4" borderId="0" xfId="3" applyFill="1" applyAlignment="1" applyProtection="1">
      <alignment horizontal="center"/>
      <protection locked="0" hidden="1"/>
    </xf>
  </cellXfs>
  <cellStyles count="6">
    <cellStyle name="Dane wejściowe" xfId="1" builtinId="20"/>
    <cellStyle name="Dane wyjściowe" xfId="2" builtinId="21"/>
    <cellStyle name="Hiperłącze" xfId="3" builtinId="8"/>
    <cellStyle name="Normalny" xfId="0" builtinId="0"/>
    <cellStyle name="Procentowy" xfId="4" builtinId="5"/>
    <cellStyle name="Walutowy" xfId="5" builtinId="4"/>
  </cellStyles>
  <dxfs count="3">
    <dxf>
      <font>
        <color rgb="FFFF330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colors>
    <mruColors>
      <color rgb="FFFF3300"/>
      <color rgb="FFFF9933"/>
      <color rgb="FFFF6600"/>
      <color rgb="FFFF9966"/>
      <color rgb="FFFFFFCC"/>
      <color rgb="FFFFCC99"/>
      <color rgb="FFFF9900"/>
      <color rgb="FFFA4606"/>
      <color rgb="FF00FFFF"/>
      <color rgb="FF66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hyperlink" Target="#'Zasady programu'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sv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hyperlink" Target="#'Kredyt Mieszkaniowy #naStart'!A1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116417</xdr:colOff>
      <xdr:row>2</xdr:row>
      <xdr:rowOff>10583</xdr:rowOff>
    </xdr:from>
    <xdr:to>
      <xdr:col>23</xdr:col>
      <xdr:colOff>122060</xdr:colOff>
      <xdr:row>14</xdr:row>
      <xdr:rowOff>95250</xdr:rowOff>
    </xdr:to>
    <xdr:pic>
      <xdr:nvPicPr>
        <xdr:cNvPr id="2" name="Drawing 0">
          <a:extLst>
            <a:ext uri="{FF2B5EF4-FFF2-40B4-BE49-F238E27FC236}">
              <a16:creationId xmlns:a16="http://schemas.microsoft.com/office/drawing/2014/main" id="{801CAE74-1531-4927-9238-8729A0A3B3E2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27750" y="408516"/>
          <a:ext cx="7464777" cy="2218267"/>
        </a:xfrm>
        <a:prstGeom prst="rect">
          <a:avLst/>
        </a:prstGeom>
        <a:scene3d>
          <a:camera prst="orthographicFront"/>
          <a:lightRig rig="threePt" dir="t"/>
        </a:scene3d>
        <a:sp3d>
          <a:bevelT prst="convex"/>
        </a:sp3d>
      </xdr:spPr>
    </xdr:pic>
    <xdr:clientData/>
  </xdr:twoCellAnchor>
  <xdr:twoCellAnchor editAs="absolute">
    <xdr:from>
      <xdr:col>7</xdr:col>
      <xdr:colOff>190043</xdr:colOff>
      <xdr:row>20</xdr:row>
      <xdr:rowOff>83003</xdr:rowOff>
    </xdr:from>
    <xdr:to>
      <xdr:col>9</xdr:col>
      <xdr:colOff>40577</xdr:colOff>
      <xdr:row>22</xdr:row>
      <xdr:rowOff>134203</xdr:rowOff>
    </xdr:to>
    <xdr:sp macro="" textlink="L29">
      <xdr:nvSpPr>
        <xdr:cNvPr id="3" name="Prostokąt: zaokrąglone rogi 2">
          <a:extLst>
            <a:ext uri="{FF2B5EF4-FFF2-40B4-BE49-F238E27FC236}">
              <a16:creationId xmlns:a16="http://schemas.microsoft.com/office/drawing/2014/main" id="{44E2772F-2948-4721-8459-75C302DDE483}"/>
            </a:ext>
          </a:extLst>
        </xdr:cNvPr>
        <xdr:cNvSpPr/>
      </xdr:nvSpPr>
      <xdr:spPr>
        <a:xfrm>
          <a:off x="9898819" y="3588203"/>
          <a:ext cx="1764499" cy="400824"/>
        </a:xfrm>
        <a:prstGeom prst="roundRect">
          <a:avLst/>
        </a:prstGeom>
        <a:gradFill flip="none" rotWithShape="1">
          <a:gsLst>
            <a:gs pos="0">
              <a:schemeClr val="dk1">
                <a:tint val="50000"/>
                <a:satMod val="300000"/>
              </a:schemeClr>
            </a:gs>
            <a:gs pos="35000">
              <a:schemeClr val="dk1">
                <a:tint val="37000"/>
                <a:satMod val="300000"/>
              </a:schemeClr>
            </a:gs>
            <a:gs pos="100000">
              <a:schemeClr val="dk1">
                <a:tint val="15000"/>
                <a:satMod val="350000"/>
              </a:schemeClr>
            </a:gs>
          </a:gsLst>
          <a:lin ang="16200000" scaled="0"/>
          <a:tileRect/>
        </a:gradFill>
        <a:ln w="9525">
          <a:solidFill>
            <a:schemeClr val="tx1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fld id="{1B45C585-84B5-401C-B221-0C8B90BAA4EB}" type="TxLink">
            <a:rPr lang="en-US" sz="1200" b="1" i="0" u="none" strike="noStrike">
              <a:solidFill>
                <a:schemeClr val="accent1">
                  <a:lumMod val="50000"/>
                </a:schemeClr>
              </a:solidFill>
              <a:latin typeface="Calibri"/>
              <a:ea typeface="Calibri"/>
              <a:cs typeface="Calibri"/>
            </a:rPr>
            <a:pPr algn="ctr"/>
            <a:t> 200 000 zł </a:t>
          </a:fld>
          <a:endParaRPr lang="pl-PL" sz="1200" b="1">
            <a:solidFill>
              <a:schemeClr val="accent1">
                <a:lumMod val="50000"/>
              </a:schemeClr>
            </a:solidFill>
          </a:endParaRPr>
        </a:p>
      </xdr:txBody>
    </xdr:sp>
    <xdr:clientData/>
  </xdr:twoCellAnchor>
  <xdr:twoCellAnchor editAs="absolute">
    <xdr:from>
      <xdr:col>5</xdr:col>
      <xdr:colOff>2111</xdr:colOff>
      <xdr:row>20</xdr:row>
      <xdr:rowOff>82508</xdr:rowOff>
    </xdr:from>
    <xdr:to>
      <xdr:col>7</xdr:col>
      <xdr:colOff>81244</xdr:colOff>
      <xdr:row>22</xdr:row>
      <xdr:rowOff>133708</xdr:rowOff>
    </xdr:to>
    <xdr:sp macro="" textlink="$B$26">
      <xdr:nvSpPr>
        <xdr:cNvPr id="8" name="Prostokąt: zaokrąglone rogi 7">
          <a:extLst>
            <a:ext uri="{FF2B5EF4-FFF2-40B4-BE49-F238E27FC236}">
              <a16:creationId xmlns:a16="http://schemas.microsoft.com/office/drawing/2014/main" id="{3F7A05E7-CA6D-4CD9-B373-521595B56571}"/>
            </a:ext>
          </a:extLst>
        </xdr:cNvPr>
        <xdr:cNvSpPr/>
      </xdr:nvSpPr>
      <xdr:spPr>
        <a:xfrm>
          <a:off x="8025523" y="3587708"/>
          <a:ext cx="1764497" cy="400824"/>
        </a:xfrm>
        <a:prstGeom prst="roundRect">
          <a:avLst/>
        </a:prstGeom>
        <a:gradFill flip="none" rotWithShape="1">
          <a:gsLst>
            <a:gs pos="0">
              <a:schemeClr val="dk1">
                <a:tint val="50000"/>
                <a:satMod val="300000"/>
              </a:schemeClr>
            </a:gs>
            <a:gs pos="35000">
              <a:schemeClr val="dk1">
                <a:tint val="37000"/>
                <a:satMod val="300000"/>
              </a:schemeClr>
            </a:gs>
            <a:gs pos="100000">
              <a:schemeClr val="dk1">
                <a:tint val="15000"/>
                <a:satMod val="350000"/>
              </a:schemeClr>
            </a:gs>
          </a:gsLst>
          <a:lin ang="16200000" scaled="0"/>
          <a:tileRect/>
        </a:gradFill>
        <a:ln w="9525" cap="flat" cmpd="sng" algn="ctr">
          <a:solidFill>
            <a:schemeClr val="tx1"/>
          </a:solidFill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110591A-6F2C-4FAD-BAF4-B8BEEA9F056D}" type="TxLink">
            <a:rPr kumimoji="0" lang="en-US" sz="1200" b="1" i="0" u="none" strike="noStrike" kern="0" cap="none" spc="0" normalizeH="0" baseline="0" noProof="0" smtClean="0">
              <a:ln>
                <a:noFill/>
              </a:ln>
              <a:solidFill>
                <a:schemeClr val="accent1">
                  <a:lumMod val="50000"/>
                </a:schemeClr>
              </a:solidFill>
              <a:effectLst/>
              <a:uLnTx/>
              <a:uFillTx/>
              <a:latin typeface="Calibri"/>
              <a:ea typeface="Calibri"/>
              <a:cs typeface="Calibri"/>
            </a:rPr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1,50%</a:t>
          </a:fld>
          <a:endParaRPr kumimoji="0" lang="pl-PL" sz="1200" b="0" i="0" u="none" strike="noStrike" kern="0" cap="none" spc="0" normalizeH="0" baseline="0" noProof="0">
            <a:ln>
              <a:noFill/>
            </a:ln>
            <a:solidFill>
              <a:schemeClr val="accent1">
                <a:lumMod val="50000"/>
              </a:schemeClr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 editAs="absolute">
    <xdr:from>
      <xdr:col>9</xdr:col>
      <xdr:colOff>148923</xdr:colOff>
      <xdr:row>20</xdr:row>
      <xdr:rowOff>83744</xdr:rowOff>
    </xdr:from>
    <xdr:to>
      <xdr:col>23</xdr:col>
      <xdr:colOff>67189</xdr:colOff>
      <xdr:row>22</xdr:row>
      <xdr:rowOff>134944</xdr:rowOff>
    </xdr:to>
    <xdr:sp macro="" textlink="$K$26">
      <xdr:nvSpPr>
        <xdr:cNvPr id="12" name="Prostokąt: zaokrąglone rogi 11">
          <a:extLst>
            <a:ext uri="{FF2B5EF4-FFF2-40B4-BE49-F238E27FC236}">
              <a16:creationId xmlns:a16="http://schemas.microsoft.com/office/drawing/2014/main" id="{9ADE05F4-9556-4342-B441-A32CCB449698}"/>
            </a:ext>
          </a:extLst>
        </xdr:cNvPr>
        <xdr:cNvSpPr/>
      </xdr:nvSpPr>
      <xdr:spPr>
        <a:xfrm>
          <a:off x="11766492" y="3606529"/>
          <a:ext cx="1758789" cy="402892"/>
        </a:xfrm>
        <a:prstGeom prst="roundRect">
          <a:avLst/>
        </a:prstGeom>
        <a:gradFill flip="none" rotWithShape="1">
          <a:gsLst>
            <a:gs pos="0">
              <a:schemeClr val="dk1">
                <a:tint val="50000"/>
                <a:satMod val="300000"/>
              </a:schemeClr>
            </a:gs>
            <a:gs pos="35000">
              <a:schemeClr val="dk1">
                <a:tint val="37000"/>
                <a:satMod val="300000"/>
              </a:schemeClr>
            </a:gs>
            <a:gs pos="100000">
              <a:schemeClr val="dk1">
                <a:tint val="15000"/>
                <a:satMod val="350000"/>
              </a:schemeClr>
            </a:gs>
          </a:gsLst>
          <a:lin ang="16200000" scaled="0"/>
          <a:tileRect/>
        </a:gradFill>
        <a:ln w="9525" cap="flat" cmpd="sng" algn="ctr">
          <a:solidFill>
            <a:schemeClr val="tx1"/>
          </a:solidFill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27C4C405-E664-4A3F-A0C4-4DD447E367C6}" type="TxLink">
            <a:rPr kumimoji="0" lang="en-US" sz="1200" b="1" i="0" u="none" strike="noStrike" kern="0" cap="none" spc="0" normalizeH="0" baseline="0" noProof="0" smtClean="0">
              <a:ln>
                <a:noFill/>
              </a:ln>
              <a:solidFill>
                <a:schemeClr val="accent1">
                  <a:lumMod val="50000"/>
                </a:schemeClr>
              </a:solidFill>
              <a:effectLst/>
              <a:uLnTx/>
              <a:uFillTx/>
              <a:latin typeface="Calibri"/>
              <a:ea typeface="Calibri"/>
              <a:cs typeface="Calibri"/>
            </a:rPr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97 200 zł</a:t>
          </a:fld>
          <a:endParaRPr kumimoji="0" lang="pl-PL" sz="1200" b="0" i="0" u="none" strike="noStrike" kern="0" cap="none" spc="0" normalizeH="0" baseline="0" noProof="0">
            <a:ln>
              <a:noFill/>
            </a:ln>
            <a:solidFill>
              <a:schemeClr val="accent1">
                <a:lumMod val="50000"/>
              </a:schemeClr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 editAs="absolute">
    <xdr:from>
      <xdr:col>2</xdr:col>
      <xdr:colOff>150280</xdr:colOff>
      <xdr:row>20</xdr:row>
      <xdr:rowOff>79727</xdr:rowOff>
    </xdr:from>
    <xdr:to>
      <xdr:col>4</xdr:col>
      <xdr:colOff>825068</xdr:colOff>
      <xdr:row>22</xdr:row>
      <xdr:rowOff>130927</xdr:rowOff>
    </xdr:to>
    <xdr:sp macro="" textlink="$J$29">
      <xdr:nvSpPr>
        <xdr:cNvPr id="15" name="Prostokąt: zaokrąglone rogi 14">
          <a:extLst>
            <a:ext uri="{FF2B5EF4-FFF2-40B4-BE49-F238E27FC236}">
              <a16:creationId xmlns:a16="http://schemas.microsoft.com/office/drawing/2014/main" id="{EB40F312-B120-4A57-B2E4-D92450B14CA6}"/>
            </a:ext>
          </a:extLst>
        </xdr:cNvPr>
        <xdr:cNvSpPr/>
      </xdr:nvSpPr>
      <xdr:spPr>
        <a:xfrm>
          <a:off x="6161115" y="3584927"/>
          <a:ext cx="1764000" cy="400824"/>
        </a:xfrm>
        <a:prstGeom prst="roundRect">
          <a:avLst/>
        </a:prstGeom>
        <a:gradFill>
          <a:gsLst>
            <a:gs pos="0">
              <a:schemeClr val="dk1">
                <a:tint val="50000"/>
                <a:satMod val="300000"/>
              </a:schemeClr>
            </a:gs>
            <a:gs pos="35000">
              <a:schemeClr val="dk1">
                <a:tint val="37000"/>
                <a:satMod val="300000"/>
              </a:schemeClr>
            </a:gs>
            <a:gs pos="100000">
              <a:schemeClr val="dk1">
                <a:tint val="15000"/>
                <a:satMod val="350000"/>
              </a:schemeClr>
            </a:gs>
          </a:gsLst>
          <a:lin ang="16200000" scaled="1"/>
        </a:gradFill>
        <a:ln w="9525" cap="flat" cmpd="sng" algn="ctr">
          <a:solidFill>
            <a:schemeClr val="tx1"/>
          </a:solidFill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5A47A23-33F7-4AF1-A354-95878ED74CB1}" type="TxLink">
            <a:rPr kumimoji="0" lang="en-US" sz="1200" b="1" i="0" u="none" strike="noStrike" kern="0" cap="none" spc="0" normalizeH="0" baseline="0" noProof="0" smtClean="0">
              <a:ln>
                <a:noFill/>
              </a:ln>
              <a:solidFill>
                <a:schemeClr val="tx2">
                  <a:lumMod val="75000"/>
                </a:schemeClr>
              </a:solidFill>
              <a:effectLst/>
              <a:uLnTx/>
              <a:uFillTx/>
              <a:latin typeface="Calibri"/>
              <a:ea typeface="Calibri"/>
              <a:cs typeface="Calibri"/>
            </a:rPr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 1 808 zł </a:t>
          </a:fld>
          <a:endParaRPr kumimoji="0" lang="pl-PL" sz="1800" b="1" i="0" u="none" strike="noStrike" kern="0" cap="none" spc="0" normalizeH="0" baseline="0" noProof="0">
            <a:ln>
              <a:noFill/>
            </a:ln>
            <a:solidFill>
              <a:schemeClr val="tx2">
                <a:lumMod val="75000"/>
              </a:schemeClr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 editAs="absolute">
    <xdr:from>
      <xdr:col>7</xdr:col>
      <xdr:colOff>180623</xdr:colOff>
      <xdr:row>16</xdr:row>
      <xdr:rowOff>59265</xdr:rowOff>
    </xdr:from>
    <xdr:to>
      <xdr:col>9</xdr:col>
      <xdr:colOff>31157</xdr:colOff>
      <xdr:row>19</xdr:row>
      <xdr:rowOff>154598</xdr:rowOff>
    </xdr:to>
    <xdr:sp macro="" textlink="">
      <xdr:nvSpPr>
        <xdr:cNvPr id="4" name="Prostokąt: zaokrąglone rogi 3">
          <a:extLst>
            <a:ext uri="{FF2B5EF4-FFF2-40B4-BE49-F238E27FC236}">
              <a16:creationId xmlns:a16="http://schemas.microsoft.com/office/drawing/2014/main" id="{97E88C8F-F4DA-340F-AA56-CE304E3566EA}"/>
            </a:ext>
          </a:extLst>
        </xdr:cNvPr>
        <xdr:cNvSpPr/>
      </xdr:nvSpPr>
      <xdr:spPr>
        <a:xfrm>
          <a:off x="9891890" y="2904065"/>
          <a:ext cx="1764000" cy="637200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l-PL" sz="1100" b="1"/>
            <a:t>Kwota kredytu objęta dopłatami</a:t>
          </a:r>
        </a:p>
      </xdr:txBody>
    </xdr:sp>
    <xdr:clientData/>
  </xdr:twoCellAnchor>
  <xdr:twoCellAnchor editAs="absolute">
    <xdr:from>
      <xdr:col>4</xdr:col>
      <xdr:colOff>899335</xdr:colOff>
      <xdr:row>16</xdr:row>
      <xdr:rowOff>59018</xdr:rowOff>
    </xdr:from>
    <xdr:to>
      <xdr:col>7</xdr:col>
      <xdr:colOff>74153</xdr:colOff>
      <xdr:row>19</xdr:row>
      <xdr:rowOff>154351</xdr:rowOff>
    </xdr:to>
    <xdr:sp macro="" textlink="">
      <xdr:nvSpPr>
        <xdr:cNvPr id="6" name="Prostokąt: zaokrąglone rogi 5">
          <a:extLst>
            <a:ext uri="{FF2B5EF4-FFF2-40B4-BE49-F238E27FC236}">
              <a16:creationId xmlns:a16="http://schemas.microsoft.com/office/drawing/2014/main" id="{48FFC3DD-4B21-4F9E-9E3D-CCCC510EB552}"/>
            </a:ext>
          </a:extLst>
        </xdr:cNvPr>
        <xdr:cNvSpPr/>
      </xdr:nvSpPr>
      <xdr:spPr>
        <a:xfrm>
          <a:off x="8018432" y="2856006"/>
          <a:ext cx="1764497" cy="628733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tIns="0" bIns="0" rtlCol="0" anchor="ctr"/>
        <a:lstStyle/>
        <a:p>
          <a:pPr algn="ctr"/>
          <a:r>
            <a:rPr lang="pl-PL" sz="1100" b="1"/>
            <a:t>Oprocentowanie</a:t>
          </a:r>
          <a:r>
            <a:rPr lang="pl-PL" sz="1100" b="1" baseline="0"/>
            <a:t> kredytu dla kwoty objętej dopłatami</a:t>
          </a:r>
          <a:endParaRPr lang="pl-PL" sz="1100" b="1"/>
        </a:p>
      </xdr:txBody>
    </xdr:sp>
    <xdr:clientData/>
  </xdr:twoCellAnchor>
  <xdr:twoCellAnchor editAs="absolute">
    <xdr:from>
      <xdr:col>9</xdr:col>
      <xdr:colOff>140947</xdr:colOff>
      <xdr:row>16</xdr:row>
      <xdr:rowOff>55033</xdr:rowOff>
    </xdr:from>
    <xdr:to>
      <xdr:col>23</xdr:col>
      <xdr:colOff>59213</xdr:colOff>
      <xdr:row>19</xdr:row>
      <xdr:rowOff>150366</xdr:rowOff>
    </xdr:to>
    <xdr:sp macro="" textlink="">
      <xdr:nvSpPr>
        <xdr:cNvPr id="9" name="Prostokąt: zaokrąglone rogi 8">
          <a:extLst>
            <a:ext uri="{FF2B5EF4-FFF2-40B4-BE49-F238E27FC236}">
              <a16:creationId xmlns:a16="http://schemas.microsoft.com/office/drawing/2014/main" id="{812EE3D0-558E-45DB-90D9-1908708BE2FA}"/>
            </a:ext>
          </a:extLst>
        </xdr:cNvPr>
        <xdr:cNvSpPr/>
      </xdr:nvSpPr>
      <xdr:spPr>
        <a:xfrm>
          <a:off x="11758516" y="2868571"/>
          <a:ext cx="1758789" cy="628733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l-PL" sz="1100" b="1"/>
            <a:t>Suma dopłat</a:t>
          </a:r>
          <a:r>
            <a:rPr lang="pl-PL" sz="1100" b="1" baseline="0"/>
            <a:t> do kredytu</a:t>
          </a:r>
          <a:endParaRPr lang="pl-PL" sz="1100" b="1"/>
        </a:p>
      </xdr:txBody>
    </xdr:sp>
    <xdr:clientData/>
  </xdr:twoCellAnchor>
  <xdr:twoCellAnchor editAs="absolute">
    <xdr:from>
      <xdr:col>2</xdr:col>
      <xdr:colOff>148164</xdr:colOff>
      <xdr:row>16</xdr:row>
      <xdr:rowOff>52207</xdr:rowOff>
    </xdr:from>
    <xdr:to>
      <xdr:col>4</xdr:col>
      <xdr:colOff>822952</xdr:colOff>
      <xdr:row>19</xdr:row>
      <xdr:rowOff>147540</xdr:rowOff>
    </xdr:to>
    <xdr:sp macro="" textlink="">
      <xdr:nvSpPr>
        <xdr:cNvPr id="10" name="Prostokąt: zaokrąglone rogi 9">
          <a:extLst>
            <a:ext uri="{FF2B5EF4-FFF2-40B4-BE49-F238E27FC236}">
              <a16:creationId xmlns:a16="http://schemas.microsoft.com/office/drawing/2014/main" id="{5B8AE374-83B3-4595-8C36-F5ED07F2842E}"/>
            </a:ext>
          </a:extLst>
        </xdr:cNvPr>
        <xdr:cNvSpPr/>
      </xdr:nvSpPr>
      <xdr:spPr>
        <a:xfrm>
          <a:off x="6158999" y="2849195"/>
          <a:ext cx="1764000" cy="628733"/>
        </a:xfrm>
        <a:prstGeom prst="roundRect">
          <a:avLst/>
        </a:prstGeom>
        <a:solidFill>
          <a:sysClr val="window" lastClr="FFFFFF"/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l-PL" sz="1100" b="1"/>
            <a:t>Pierwsza rata kredytu z dopłatą</a:t>
          </a:r>
        </a:p>
      </xdr:txBody>
    </xdr:sp>
    <xdr:clientData/>
  </xdr:twoCellAnchor>
  <xdr:twoCellAnchor editAs="absolute">
    <xdr:from>
      <xdr:col>24</xdr:col>
      <xdr:colOff>179915</xdr:colOff>
      <xdr:row>16</xdr:row>
      <xdr:rowOff>27518</xdr:rowOff>
    </xdr:from>
    <xdr:to>
      <xdr:col>25</xdr:col>
      <xdr:colOff>61382</xdr:colOff>
      <xdr:row>19</xdr:row>
      <xdr:rowOff>112184</xdr:rowOff>
    </xdr:to>
    <xdr:pic>
      <xdr:nvPicPr>
        <xdr:cNvPr id="11" name="Grafika 10" descr="Palec wskazujący w prawo kontur">
          <a:extLst>
            <a:ext uri="{FF2B5EF4-FFF2-40B4-BE49-F238E27FC236}">
              <a16:creationId xmlns:a16="http://schemas.microsoft.com/office/drawing/2014/main" id="{1E3FCFCA-325A-19A0-0CF3-5B480D45B8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3451415" y="2736851"/>
          <a:ext cx="601134" cy="613833"/>
        </a:xfrm>
        <a:prstGeom prst="rect">
          <a:avLst/>
        </a:prstGeom>
      </xdr:spPr>
    </xdr:pic>
    <xdr:clientData/>
  </xdr:twoCellAnchor>
  <xdr:twoCellAnchor editAs="absolute">
    <xdr:from>
      <xdr:col>25</xdr:col>
      <xdr:colOff>266096</xdr:colOff>
      <xdr:row>16</xdr:row>
      <xdr:rowOff>61989</xdr:rowOff>
    </xdr:from>
    <xdr:to>
      <xdr:col>27</xdr:col>
      <xdr:colOff>538148</xdr:colOff>
      <xdr:row>19</xdr:row>
      <xdr:rowOff>157321</xdr:rowOff>
    </xdr:to>
    <xdr:sp macro="" textlink="">
      <xdr:nvSpPr>
        <xdr:cNvPr id="7" name="Prostokąt: zaokrąglone rogi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7E528C2-F8A4-4BFC-9ED3-9E892D3F363D}"/>
            </a:ext>
          </a:extLst>
        </xdr:cNvPr>
        <xdr:cNvSpPr/>
      </xdr:nvSpPr>
      <xdr:spPr>
        <a:xfrm>
          <a:off x="14257263" y="2771322"/>
          <a:ext cx="1711385" cy="624499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l-PL" sz="1100" b="1"/>
            <a:t>Sprawdź zasady programu!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371475</xdr:colOff>
      <xdr:row>2</xdr:row>
      <xdr:rowOff>104775</xdr:rowOff>
    </xdr:from>
    <xdr:to>
      <xdr:col>4</xdr:col>
      <xdr:colOff>254060</xdr:colOff>
      <xdr:row>5</xdr:row>
      <xdr:rowOff>157774</xdr:rowOff>
    </xdr:to>
    <xdr:sp macro="" textlink="">
      <xdr:nvSpPr>
        <xdr:cNvPr id="2" name="Prostokąt: zaokrąglone rogi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53B2ECB-3EC3-4F37-B8F3-114EC6754434}"/>
            </a:ext>
          </a:extLst>
        </xdr:cNvPr>
        <xdr:cNvSpPr/>
      </xdr:nvSpPr>
      <xdr:spPr>
        <a:xfrm>
          <a:off x="981075" y="485775"/>
          <a:ext cx="1711385" cy="624499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l-PL" sz="1100" b="1"/>
            <a:t>Wróć</a:t>
          </a:r>
          <a:r>
            <a:rPr lang="pl-PL" sz="1100" b="1" baseline="0"/>
            <a:t> do kalkulatora</a:t>
          </a:r>
          <a:endParaRPr lang="pl-PL" sz="1100" b="1"/>
        </a:p>
      </xdr:txBody>
    </xdr:sp>
    <xdr:clientData/>
  </xdr:twoCellAnchor>
  <xdr:twoCellAnchor editAs="oneCell">
    <xdr:from>
      <xdr:col>0</xdr:col>
      <xdr:colOff>238125</xdr:colOff>
      <xdr:row>2</xdr:row>
      <xdr:rowOff>47625</xdr:rowOff>
    </xdr:from>
    <xdr:to>
      <xdr:col>1</xdr:col>
      <xdr:colOff>229659</xdr:colOff>
      <xdr:row>5</xdr:row>
      <xdr:rowOff>89958</xdr:rowOff>
    </xdr:to>
    <xdr:pic>
      <xdr:nvPicPr>
        <xdr:cNvPr id="6" name="Grafika 5" descr="Palec wskazujący w prawo kontur">
          <a:extLst>
            <a:ext uri="{FF2B5EF4-FFF2-40B4-BE49-F238E27FC236}">
              <a16:creationId xmlns:a16="http://schemas.microsoft.com/office/drawing/2014/main" id="{16A7FD61-4E3B-4DD1-A283-989AD823D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238125" y="428625"/>
          <a:ext cx="601134" cy="613833"/>
        </a:xfrm>
        <a:prstGeom prst="rect">
          <a:avLst/>
        </a:prstGeom>
      </xdr:spPr>
    </xdr:pic>
    <xdr:clientData/>
  </xdr:twoCellAnchor>
  <xdr:twoCellAnchor editAs="oneCell">
    <xdr:from>
      <xdr:col>10</xdr:col>
      <xdr:colOff>533401</xdr:colOff>
      <xdr:row>1</xdr:row>
      <xdr:rowOff>9525</xdr:rowOff>
    </xdr:from>
    <xdr:to>
      <xdr:col>23</xdr:col>
      <xdr:colOff>209551</xdr:colOff>
      <xdr:row>31</xdr:row>
      <xdr:rowOff>2857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83681989-4AB8-A0B3-169B-5BF3B9C5C0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29401" y="200025"/>
          <a:ext cx="7600950" cy="5700712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</xdr:colOff>
      <xdr:row>8</xdr:row>
      <xdr:rowOff>152400</xdr:rowOff>
    </xdr:from>
    <xdr:to>
      <xdr:col>10</xdr:col>
      <xdr:colOff>291465</xdr:colOff>
      <xdr:row>31</xdr:row>
      <xdr:rowOff>114299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DBFB6777-88E0-2A12-E42B-552FD47E74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3340" y="1615440"/>
          <a:ext cx="6486525" cy="416813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152401</xdr:rowOff>
    </xdr:from>
    <xdr:to>
      <xdr:col>10</xdr:col>
      <xdr:colOff>295275</xdr:colOff>
      <xdr:row>41</xdr:row>
      <xdr:rowOff>151573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A6B5D481-9B49-1A61-C518-DCB0A5D4D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5676901"/>
          <a:ext cx="6391275" cy="20946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1</xdr:rowOff>
    </xdr:from>
    <xdr:to>
      <xdr:col>10</xdr:col>
      <xdr:colOff>245016</xdr:colOff>
      <xdr:row>59</xdr:row>
      <xdr:rowOff>161925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B37F4A9B-2D82-3BAE-6540-2051FA7A6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7620001"/>
          <a:ext cx="6341016" cy="3590924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58</xdr:row>
      <xdr:rowOff>0</xdr:rowOff>
    </xdr:from>
    <xdr:to>
      <xdr:col>10</xdr:col>
      <xdr:colOff>371475</xdr:colOff>
      <xdr:row>67</xdr:row>
      <xdr:rowOff>15105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77CC095A-19FF-0F7E-AAFA-3C7696ACF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6675" y="10858500"/>
          <a:ext cx="6400800" cy="172960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66</xdr:row>
      <xdr:rowOff>76200</xdr:rowOff>
    </xdr:from>
    <xdr:to>
      <xdr:col>10</xdr:col>
      <xdr:colOff>285750</xdr:colOff>
      <xdr:row>77</xdr:row>
      <xdr:rowOff>60216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96E80C8A-5828-A1EC-B897-08E89755C7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r="1194"/>
        <a:stretch/>
      </xdr:blipFill>
      <xdr:spPr>
        <a:xfrm>
          <a:off x="76200" y="12458700"/>
          <a:ext cx="6305550" cy="20795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95250</xdr:rowOff>
    </xdr:from>
    <xdr:to>
      <xdr:col>10</xdr:col>
      <xdr:colOff>342899</xdr:colOff>
      <xdr:row>103</xdr:row>
      <xdr:rowOff>172996</xdr:rowOff>
    </xdr:to>
    <xdr:pic>
      <xdr:nvPicPr>
        <xdr:cNvPr id="15" name="Obraz 14">
          <a:extLst>
            <a:ext uri="{FF2B5EF4-FFF2-40B4-BE49-F238E27FC236}">
              <a16:creationId xmlns:a16="http://schemas.microsoft.com/office/drawing/2014/main" id="{65A3427B-C5C2-A84F-87E5-C9CA8C3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14382750"/>
          <a:ext cx="6438899" cy="522124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</xdr:row>
      <xdr:rowOff>28575</xdr:rowOff>
    </xdr:from>
    <xdr:to>
      <xdr:col>10</xdr:col>
      <xdr:colOff>371475</xdr:colOff>
      <xdr:row>117</xdr:row>
      <xdr:rowOff>2642</xdr:rowOff>
    </xdr:to>
    <xdr:pic>
      <xdr:nvPicPr>
        <xdr:cNvPr id="16" name="Obraz 15">
          <a:extLst>
            <a:ext uri="{FF2B5EF4-FFF2-40B4-BE49-F238E27FC236}">
              <a16:creationId xmlns:a16="http://schemas.microsoft.com/office/drawing/2014/main" id="{10BACA71-FD16-4D5B-054D-9084DC7C1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19650075"/>
          <a:ext cx="6467475" cy="245056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www.feniksfinanse.pl/zapowiedz-nowego-programu-mieszkaniowego-mieszkanie-na-star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1"/>
  <dimension ref="A1:BG648"/>
  <sheetViews>
    <sheetView showGridLines="0" showRowColHeaders="0" tabSelected="1" zoomScale="90" zoomScaleNormal="90" zoomScaleSheetLayoutView="100" workbookViewId="0">
      <selection activeCell="B4" sqref="B4"/>
    </sheetView>
  </sheetViews>
  <sheetFormatPr defaultColWidth="8.88671875" defaultRowHeight="14.1" customHeight="1" x14ac:dyDescent="0.3"/>
  <cols>
    <col min="1" max="1" width="59.109375" style="22" customWidth="1"/>
    <col min="2" max="2" width="28.5546875" style="22" bestFit="1" customWidth="1"/>
    <col min="3" max="3" width="2.44140625" style="22" customWidth="1"/>
    <col min="4" max="4" width="13.44140625" style="22" customWidth="1"/>
    <col min="5" max="5" width="13.44140625" style="27" customWidth="1"/>
    <col min="6" max="6" width="11.109375" style="27" customWidth="1"/>
    <col min="7" max="8" width="13.44140625" style="27" customWidth="1"/>
    <col min="9" max="9" width="14.44140625" style="27" customWidth="1"/>
    <col min="10" max="11" width="13.44140625" style="27" customWidth="1"/>
    <col min="12" max="23" width="9.5546875" style="27" hidden="1" customWidth="1"/>
    <col min="24" max="24" width="2.44140625" style="38" customWidth="1"/>
    <col min="25" max="30" width="10.88671875" style="38" customWidth="1"/>
    <col min="31" max="31" width="2.44140625" style="38" customWidth="1"/>
    <col min="32" max="37" width="10.88671875" style="38" customWidth="1"/>
    <col min="38" max="38" width="2.44140625" style="38" customWidth="1"/>
    <col min="39" max="40" width="10.88671875" style="38" customWidth="1"/>
    <col min="41" max="41" width="9.109375" style="38" bestFit="1" customWidth="1"/>
    <col min="42" max="42" width="12.5546875" style="38" customWidth="1"/>
    <col min="43" max="43" width="12" style="38" customWidth="1"/>
    <col min="44" max="44" width="12.44140625" style="38" customWidth="1"/>
    <col min="45" max="45" width="12.109375" style="38" customWidth="1"/>
    <col min="46" max="46" width="10.5546875" style="38" customWidth="1"/>
    <col min="47" max="59" width="8.88671875" style="38"/>
    <col min="60" max="16384" width="8.88671875" style="22"/>
  </cols>
  <sheetData>
    <row r="1" spans="1:40" ht="14.1" customHeight="1" x14ac:dyDescent="0.3">
      <c r="A1" s="102" t="s">
        <v>92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</row>
    <row r="2" spans="1:40" ht="14.1" customHeight="1" x14ac:dyDescent="0.3">
      <c r="A2" s="102"/>
      <c r="B2" s="102"/>
      <c r="C2" s="102"/>
      <c r="D2" s="102"/>
      <c r="E2" s="102"/>
      <c r="F2" s="102"/>
      <c r="G2" s="102"/>
      <c r="H2" s="102"/>
      <c r="I2" s="102"/>
      <c r="J2" s="102"/>
      <c r="K2" s="102"/>
    </row>
    <row r="3" spans="1:40" ht="14.1" customHeight="1" x14ac:dyDescent="0.3">
      <c r="A3" s="121" t="s">
        <v>84</v>
      </c>
      <c r="B3" s="122"/>
      <c r="C3" s="38"/>
      <c r="D3" s="38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Y3" s="125" t="s">
        <v>91</v>
      </c>
      <c r="Z3" s="125"/>
      <c r="AA3" s="125"/>
      <c r="AB3" s="125"/>
      <c r="AC3" s="125"/>
      <c r="AD3" s="125"/>
      <c r="AE3" s="125"/>
      <c r="AF3" s="125"/>
      <c r="AG3" s="77"/>
    </row>
    <row r="4" spans="1:40" ht="14.1" customHeight="1" x14ac:dyDescent="0.3">
      <c r="A4" s="73" t="s">
        <v>85</v>
      </c>
      <c r="B4" s="92" t="s">
        <v>53</v>
      </c>
      <c r="C4" s="38"/>
      <c r="D4" s="38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Y4" s="125"/>
      <c r="Z4" s="125"/>
      <c r="AA4" s="125"/>
      <c r="AB4" s="125"/>
      <c r="AC4" s="125"/>
      <c r="AD4" s="125"/>
      <c r="AE4" s="125"/>
      <c r="AF4" s="125"/>
      <c r="AG4" s="77"/>
    </row>
    <row r="5" spans="1:40" ht="14.1" customHeight="1" x14ac:dyDescent="0.3">
      <c r="A5" s="33" t="s">
        <v>13</v>
      </c>
      <c r="B5" s="93" t="s">
        <v>58</v>
      </c>
      <c r="C5" s="38"/>
      <c r="D5" s="38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Y5" s="125"/>
      <c r="Z5" s="125"/>
      <c r="AA5" s="125"/>
      <c r="AB5" s="125"/>
      <c r="AC5" s="125"/>
      <c r="AD5" s="125"/>
      <c r="AE5" s="125"/>
      <c r="AF5" s="125"/>
      <c r="AG5" s="77"/>
    </row>
    <row r="6" spans="1:40" ht="14.1" customHeight="1" x14ac:dyDescent="0.3">
      <c r="A6" s="33" t="s">
        <v>41</v>
      </c>
      <c r="B6" s="94">
        <v>5000</v>
      </c>
      <c r="C6" s="38"/>
      <c r="D6" s="38"/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Y6" s="125"/>
      <c r="Z6" s="125"/>
      <c r="AA6" s="125"/>
      <c r="AB6" s="125"/>
      <c r="AC6" s="125"/>
      <c r="AD6" s="125"/>
      <c r="AE6" s="125"/>
      <c r="AF6" s="125"/>
      <c r="AG6" s="77"/>
    </row>
    <row r="7" spans="1:40" ht="14.1" customHeight="1" x14ac:dyDescent="0.3">
      <c r="A7" s="33" t="s">
        <v>16</v>
      </c>
      <c r="B7" s="95" t="s">
        <v>39</v>
      </c>
      <c r="C7" s="38"/>
      <c r="D7" s="38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Y7" s="125"/>
      <c r="Z7" s="125"/>
      <c r="AA7" s="125"/>
      <c r="AB7" s="125"/>
      <c r="AC7" s="125"/>
      <c r="AD7" s="125"/>
      <c r="AE7" s="125"/>
      <c r="AF7" s="125"/>
      <c r="AG7" s="77"/>
    </row>
    <row r="8" spans="1:40" ht="14.1" customHeight="1" x14ac:dyDescent="0.3">
      <c r="A8" s="33" t="s">
        <v>96</v>
      </c>
      <c r="B8" s="96">
        <v>40</v>
      </c>
      <c r="C8" s="38"/>
      <c r="D8" s="38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Y8" s="125"/>
      <c r="Z8" s="125"/>
      <c r="AA8" s="125"/>
      <c r="AB8" s="125"/>
      <c r="AC8" s="125"/>
      <c r="AD8" s="125"/>
      <c r="AE8" s="125"/>
      <c r="AF8" s="125"/>
      <c r="AG8" s="77"/>
    </row>
    <row r="9" spans="1:40" ht="14.1" customHeight="1" x14ac:dyDescent="0.3">
      <c r="A9" s="34" t="s">
        <v>27</v>
      </c>
      <c r="B9" s="97">
        <v>0</v>
      </c>
      <c r="C9" s="38"/>
      <c r="D9" s="38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Y9" s="125"/>
      <c r="Z9" s="125"/>
      <c r="AA9" s="125"/>
      <c r="AB9" s="125"/>
      <c r="AC9" s="125"/>
      <c r="AD9" s="125"/>
      <c r="AE9" s="125"/>
      <c r="AF9" s="125"/>
      <c r="AG9" s="77"/>
    </row>
    <row r="10" spans="1:40" ht="14.1" customHeight="1" x14ac:dyDescent="0.3">
      <c r="A10" s="33" t="s">
        <v>0</v>
      </c>
      <c r="B10" s="98">
        <v>300000</v>
      </c>
      <c r="C10" s="38"/>
      <c r="D10" s="38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Y10" s="125"/>
      <c r="Z10" s="125"/>
      <c r="AA10" s="125"/>
      <c r="AB10" s="125"/>
      <c r="AC10" s="125"/>
      <c r="AD10" s="125"/>
      <c r="AE10" s="125"/>
      <c r="AF10" s="125"/>
      <c r="AG10" s="77"/>
    </row>
    <row r="11" spans="1:40" ht="14.1" customHeight="1" x14ac:dyDescent="0.3">
      <c r="A11" s="29" t="s">
        <v>14</v>
      </c>
      <c r="B11" s="44">
        <f>Obliczenia!C10*Obliczenia!D10+Obliczenia!C10</f>
        <v>200000</v>
      </c>
      <c r="C11" s="38"/>
      <c r="D11" s="38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Y11" s="125"/>
      <c r="Z11" s="125"/>
      <c r="AA11" s="125"/>
      <c r="AB11" s="125"/>
      <c r="AC11" s="125"/>
      <c r="AD11" s="125"/>
      <c r="AE11" s="125"/>
      <c r="AF11" s="125"/>
      <c r="AG11" s="77"/>
    </row>
    <row r="12" spans="1:40" ht="14.1" customHeight="1" x14ac:dyDescent="0.3">
      <c r="A12" s="29" t="s">
        <v>42</v>
      </c>
      <c r="B12" s="43">
        <f>IF(Obliczenia!C11&lt;0,0,Obliczenia!C11)</f>
        <v>100000</v>
      </c>
      <c r="C12" s="38"/>
      <c r="D12" s="38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Y12" s="125"/>
      <c r="Z12" s="125"/>
      <c r="AA12" s="125"/>
      <c r="AB12" s="125"/>
      <c r="AC12" s="125"/>
      <c r="AD12" s="125"/>
      <c r="AE12" s="125"/>
      <c r="AF12" s="125"/>
      <c r="AG12" s="77"/>
    </row>
    <row r="13" spans="1:40" ht="14.1" customHeight="1" x14ac:dyDescent="0.3">
      <c r="A13" s="33" t="s">
        <v>95</v>
      </c>
      <c r="B13" s="99">
        <v>360</v>
      </c>
      <c r="C13" s="38"/>
      <c r="D13" s="38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Y13" s="125"/>
      <c r="Z13" s="125"/>
      <c r="AA13" s="125"/>
      <c r="AB13" s="125"/>
      <c r="AC13" s="125"/>
      <c r="AD13" s="125"/>
      <c r="AE13" s="125"/>
      <c r="AF13" s="125"/>
      <c r="AG13" s="77"/>
    </row>
    <row r="14" spans="1:40" ht="14.1" customHeight="1" x14ac:dyDescent="0.3">
      <c r="A14" s="40"/>
      <c r="B14" s="40"/>
      <c r="C14" s="38"/>
      <c r="D14" s="38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Y14" s="125"/>
      <c r="Z14" s="125"/>
      <c r="AA14" s="125"/>
      <c r="AB14" s="125"/>
      <c r="AC14" s="125"/>
      <c r="AD14" s="125"/>
      <c r="AE14" s="125"/>
      <c r="AF14" s="125"/>
      <c r="AG14" s="77"/>
      <c r="AN14" s="40"/>
    </row>
    <row r="15" spans="1:40" ht="14.1" customHeight="1" x14ac:dyDescent="0.3">
      <c r="A15" s="119" t="s">
        <v>90</v>
      </c>
      <c r="B15" s="120"/>
      <c r="C15" s="38"/>
      <c r="D15" s="38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Y15" s="125"/>
      <c r="Z15" s="125"/>
      <c r="AA15" s="125"/>
      <c r="AB15" s="125"/>
      <c r="AC15" s="125"/>
      <c r="AD15" s="125"/>
      <c r="AE15" s="125"/>
      <c r="AF15" s="125"/>
      <c r="AG15" s="77"/>
    </row>
    <row r="16" spans="1:40" ht="14.1" customHeight="1" x14ac:dyDescent="0.3">
      <c r="A16" s="75" t="s">
        <v>94</v>
      </c>
      <c r="B16" s="76" t="str">
        <f>IF(B4="1 osoba","35 lat","brak limitu")</f>
        <v>35 lat</v>
      </c>
      <c r="C16" s="38"/>
      <c r="D16" s="38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Z16" s="77"/>
      <c r="AA16" s="77"/>
      <c r="AB16" s="77"/>
      <c r="AC16" s="77"/>
      <c r="AD16" s="77"/>
      <c r="AE16" s="77"/>
      <c r="AF16" s="77"/>
      <c r="AG16" s="77"/>
    </row>
    <row r="17" spans="1:46" ht="14.1" customHeight="1" x14ac:dyDescent="0.3">
      <c r="A17" s="30" t="s">
        <v>86</v>
      </c>
      <c r="B17" s="46">
        <f>Obliczenia!C23*Obliczenia!D23+Obliczenia!C23</f>
        <v>7000</v>
      </c>
      <c r="C17" s="38"/>
      <c r="D17" s="38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Z17" s="77"/>
      <c r="AA17" s="77"/>
      <c r="AB17" s="77"/>
      <c r="AC17" s="77"/>
      <c r="AD17" s="77"/>
      <c r="AE17" s="77"/>
      <c r="AF17" s="77"/>
      <c r="AG17" s="77"/>
    </row>
    <row r="18" spans="1:46" ht="14.4" x14ac:dyDescent="0.3">
      <c r="A18" s="30" t="s">
        <v>45</v>
      </c>
      <c r="B18" s="46" t="str">
        <f>IF(Obliczenia!C12&lt;=0,"Brak nadwyżki",Obliczenia!C12)</f>
        <v>Brak nadwyżki</v>
      </c>
      <c r="C18" s="38"/>
      <c r="D18" s="38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Z18" s="77"/>
      <c r="AA18" s="77"/>
      <c r="AB18" s="77"/>
      <c r="AC18" s="77"/>
      <c r="AE18" s="77"/>
      <c r="AF18" s="77"/>
      <c r="AG18" s="77"/>
      <c r="AH18" s="41"/>
      <c r="AI18" s="41"/>
    </row>
    <row r="19" spans="1:46" ht="14.1" customHeight="1" x14ac:dyDescent="0.3">
      <c r="A19" s="31" t="s">
        <v>87</v>
      </c>
      <c r="B19" s="47" t="str">
        <f>IF('Kredyt Mieszkaniowy #naStart'!B4=Obliczenia!B3,Obliczenia!C15,IF('Kredyt Mieszkaniowy #naStart'!B4=Obliczenia!B4,Obliczenia!D15,IF('Kredyt Mieszkaniowy #naStart'!B4=Obliczenia!B5,Obliczenia!D15,IF('Kredyt Mieszkaniowy #naStart'!B4=Obliczenia!B6,Obliczenia!D15,IF('Kredyt Mieszkaniowy #naStart'!B4=Obliczenia!B7,Obliczenia!D15)))))</f>
        <v>Brak przekroczenia</v>
      </c>
      <c r="C19" s="38"/>
      <c r="D19" s="38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Z19" s="77"/>
      <c r="AA19" s="77"/>
      <c r="AB19" s="77"/>
      <c r="AC19" s="77"/>
      <c r="AD19" s="77"/>
      <c r="AE19" s="77"/>
      <c r="AF19" s="77"/>
      <c r="AG19" s="77"/>
      <c r="AH19" s="41"/>
      <c r="AI19" s="41"/>
    </row>
    <row r="20" spans="1:46" ht="14.1" customHeight="1" x14ac:dyDescent="0.3">
      <c r="A20" s="30" t="s">
        <v>89</v>
      </c>
      <c r="B20" s="48">
        <f>IF(B7=Obliczenia!D4,Obliczenia!C16,IF(B7=Obliczenia!D3,"Brak ograniczenia metrażu"))</f>
        <v>50</v>
      </c>
      <c r="C20" s="38"/>
      <c r="D20" s="38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Z20" s="77"/>
      <c r="AA20" s="77"/>
      <c r="AB20" s="77"/>
      <c r="AC20" s="77"/>
      <c r="AD20" s="77"/>
      <c r="AE20" s="77"/>
      <c r="AF20" s="77"/>
      <c r="AG20" s="77"/>
      <c r="AH20" s="41"/>
      <c r="AI20" s="41"/>
    </row>
    <row r="21" spans="1:46" ht="14.1" customHeight="1" x14ac:dyDescent="0.3">
      <c r="A21" s="30" t="s">
        <v>44</v>
      </c>
      <c r="B21" s="48" t="str">
        <f>IF(B7=Obliczenia!D4,Obliczenia!C19,IF(B7=Obliczenia!D3,"Brak ograniczenia metrażu"))</f>
        <v>Brak nadwyżki</v>
      </c>
      <c r="C21" s="38"/>
      <c r="D21" s="38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Z21" s="77"/>
      <c r="AA21" s="77"/>
      <c r="AB21" s="77"/>
      <c r="AC21" s="77"/>
      <c r="AD21" s="77"/>
      <c r="AE21" s="77"/>
      <c r="AF21" s="77"/>
      <c r="AG21" s="77"/>
      <c r="AH21" s="41"/>
      <c r="AI21" s="41"/>
    </row>
    <row r="22" spans="1:46" ht="14.1" customHeight="1" x14ac:dyDescent="0.3">
      <c r="A22" s="30" t="s">
        <v>88</v>
      </c>
      <c r="B22" s="49" t="str">
        <f>IF(B7=Obliczenia!D4,Obliczenia!C20,IF(B7=Obliczenia!D3,"Brak przekroczenia metrażu"))</f>
        <v>Brak przekroczenia metrażu</v>
      </c>
      <c r="C22" s="38"/>
      <c r="D22" s="38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Z22" s="77"/>
      <c r="AA22" s="77"/>
      <c r="AB22" s="77"/>
      <c r="AC22" s="77"/>
      <c r="AD22" s="77"/>
      <c r="AE22" s="77"/>
      <c r="AF22" s="77"/>
      <c r="AG22" s="77"/>
      <c r="AH22" s="41"/>
      <c r="AI22" s="41"/>
    </row>
    <row r="23" spans="1:46" ht="14.1" customHeight="1" x14ac:dyDescent="0.3">
      <c r="A23" s="30" t="s">
        <v>28</v>
      </c>
      <c r="B23" s="46">
        <f>Obliczenia!C22+Obliczenia!D22</f>
        <v>0</v>
      </c>
      <c r="C23" s="38"/>
      <c r="D23" s="38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AG23" s="41"/>
      <c r="AH23" s="41"/>
      <c r="AI23" s="41"/>
    </row>
    <row r="24" spans="1:46" ht="14.1" customHeight="1" x14ac:dyDescent="0.3">
      <c r="A24" s="40"/>
      <c r="B24" s="40"/>
      <c r="C24" s="38"/>
      <c r="D24" s="38"/>
      <c r="E24" s="39"/>
      <c r="F24" s="39"/>
      <c r="G24" s="39"/>
      <c r="H24" s="39"/>
      <c r="I24" s="39"/>
      <c r="J24" s="39"/>
      <c r="K24" s="39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AB24" s="78"/>
      <c r="AG24" s="41"/>
      <c r="AH24" s="41"/>
      <c r="AI24" s="41"/>
      <c r="AM24" s="127">
        <f>IF(Obliczenia!D28="nie można skorzystać z programu","Kwota kredytu nie kwalifikowałaby do programu Bezpieczny Kredyt 2%",0)</f>
        <v>0</v>
      </c>
      <c r="AN24" s="127"/>
      <c r="AO24" s="127"/>
      <c r="AP24" s="127"/>
      <c r="AQ24" s="127"/>
      <c r="AR24" s="127"/>
      <c r="AS24" s="127"/>
      <c r="AT24" s="127"/>
    </row>
    <row r="25" spans="1:46" ht="14.1" customHeight="1" x14ac:dyDescent="0.3">
      <c r="A25" s="119" t="s">
        <v>83</v>
      </c>
      <c r="B25" s="120"/>
      <c r="C25" s="38"/>
      <c r="D25" s="70" t="s">
        <v>71</v>
      </c>
      <c r="E25" s="70"/>
      <c r="F25" s="70"/>
      <c r="G25" s="70"/>
      <c r="H25" s="70"/>
      <c r="I25" s="70"/>
      <c r="J25" s="70"/>
      <c r="K25" s="70"/>
      <c r="L25" s="61"/>
      <c r="M25" s="123" t="s">
        <v>31</v>
      </c>
      <c r="N25" s="123"/>
      <c r="O25" s="123"/>
      <c r="P25" s="123"/>
      <c r="Q25" s="123"/>
      <c r="R25" s="123"/>
      <c r="S25" s="123"/>
      <c r="T25" s="123" t="s">
        <v>35</v>
      </c>
      <c r="U25" s="123"/>
      <c r="V25" s="123"/>
      <c r="W25" s="123"/>
      <c r="Y25" s="128" t="s">
        <v>68</v>
      </c>
      <c r="Z25" s="128"/>
      <c r="AA25" s="128"/>
      <c r="AB25" s="128"/>
      <c r="AC25" s="128"/>
      <c r="AD25" s="128"/>
      <c r="AF25" s="128" t="s">
        <v>69</v>
      </c>
      <c r="AG25" s="128"/>
      <c r="AH25" s="128"/>
      <c r="AI25" s="128"/>
      <c r="AJ25" s="128"/>
      <c r="AK25" s="128"/>
      <c r="AM25" s="79" t="s">
        <v>74</v>
      </c>
      <c r="AN25" s="79"/>
      <c r="AO25" s="79"/>
      <c r="AP25" s="79"/>
      <c r="AQ25" s="79"/>
      <c r="AR25" s="79"/>
      <c r="AS25" s="79"/>
      <c r="AT25" s="79"/>
    </row>
    <row r="26" spans="1:46" ht="14.1" customHeight="1" x14ac:dyDescent="0.3">
      <c r="A26" s="29" t="s">
        <v>43</v>
      </c>
      <c r="B26" s="69">
        <f>IF(B5=Obliczenia!C3,1.5%,IF(B5=Obliczenia!C4,1%,IF(B5=Obliczenia!C5,0.5%,IF(B5=Obliczenia!C6,0%))))</f>
        <v>1.4999999999999999E-2</v>
      </c>
      <c r="C26" s="38"/>
      <c r="D26" s="124" t="str">
        <f>D389</f>
        <v>Podsumowanie</v>
      </c>
      <c r="E26" s="124"/>
      <c r="F26" s="53">
        <f t="shared" ref="F26:K26" si="0">SUM(F29:F388)</f>
        <v>299999.99999999895</v>
      </c>
      <c r="G26" s="53">
        <f t="shared" si="0"/>
        <v>354985.35535190359</v>
      </c>
      <c r="H26" s="53">
        <f t="shared" si="0"/>
        <v>257785.35535190362</v>
      </c>
      <c r="I26" s="53">
        <f t="shared" si="0"/>
        <v>654985.35535190208</v>
      </c>
      <c r="J26" s="68">
        <f>SUM(J29:J388)</f>
        <v>557785.35535190394</v>
      </c>
      <c r="K26" s="67">
        <f t="shared" si="0"/>
        <v>97200.000000000015</v>
      </c>
      <c r="L26" s="62"/>
      <c r="M26" s="56">
        <f>M389</f>
        <v>199999.99999999921</v>
      </c>
      <c r="N26" s="56">
        <f t="shared" ref="N26:S26" si="1">N389</f>
        <v>236656.90356793557</v>
      </c>
      <c r="O26" s="56">
        <f>O389</f>
        <v>436656.90356793476</v>
      </c>
      <c r="P26" s="56">
        <f>P389</f>
        <v>97200.000000000015</v>
      </c>
      <c r="Q26" s="56">
        <f>SUM(Q29:Q388)</f>
        <v>97200.000000000015</v>
      </c>
      <c r="R26" s="56">
        <f t="shared" si="1"/>
        <v>139456.90356793546</v>
      </c>
      <c r="S26" s="56">
        <f t="shared" si="1"/>
        <v>339456.9035679372</v>
      </c>
      <c r="T26" s="57"/>
      <c r="U26" s="56">
        <f t="shared" ref="U26:V26" si="2">U389</f>
        <v>99999.999999999607</v>
      </c>
      <c r="V26" s="56">
        <f t="shared" si="2"/>
        <v>118328.45178396779</v>
      </c>
      <c r="W26" s="56">
        <f>W389</f>
        <v>218328.45178396895</v>
      </c>
      <c r="Y26" s="126" t="str">
        <f>Y389</f>
        <v>Podsumowanie</v>
      </c>
      <c r="Z26" s="126"/>
      <c r="AA26" s="52">
        <f>AA389</f>
        <v>299999.99999999942</v>
      </c>
      <c r="AB26" s="52">
        <f>AB389</f>
        <v>428709.7640632551</v>
      </c>
      <c r="AC26" s="52">
        <f>AC389</f>
        <v>728709.76406325959</v>
      </c>
      <c r="AD26" s="66">
        <f>AD389</f>
        <v>170924.40871135565</v>
      </c>
      <c r="AF26" s="126" t="str">
        <f>AF389</f>
        <v>Podsumowanie</v>
      </c>
      <c r="AG26" s="126"/>
      <c r="AH26" s="52">
        <f>AH389</f>
        <v>300000.00000000035</v>
      </c>
      <c r="AI26" s="52">
        <f>AI389</f>
        <v>322192.50000000029</v>
      </c>
      <c r="AJ26" s="52">
        <f>AJ389</f>
        <v>622192.50000000012</v>
      </c>
      <c r="AK26" s="66">
        <f>AK389</f>
        <v>64407.144648096175</v>
      </c>
      <c r="AM26" s="126" t="str">
        <f>AM389</f>
        <v>Podsumowanie</v>
      </c>
      <c r="AN26" s="126"/>
      <c r="AO26" s="55">
        <f>AO389</f>
        <v>299999.99999999977</v>
      </c>
      <c r="AP26" s="55">
        <f>AP389</f>
        <v>354985.35535190522</v>
      </c>
      <c r="AQ26" s="55">
        <f>AQ389</f>
        <v>654985.35535190254</v>
      </c>
      <c r="AR26" s="64">
        <f>SUM(AR29:AR388)</f>
        <v>545803.68868523987</v>
      </c>
      <c r="AS26" s="55">
        <f>SUM(AS29:AS388)</f>
        <v>109181.66666666686</v>
      </c>
      <c r="AT26" s="65">
        <f>SUM(AT29:AT388)</f>
        <v>-11981.666666664007</v>
      </c>
    </row>
    <row r="27" spans="1:46" ht="14.1" customHeight="1" x14ac:dyDescent="0.3">
      <c r="A27" s="28" t="s">
        <v>52</v>
      </c>
      <c r="B27" s="100">
        <v>6.3600000000000004E-2</v>
      </c>
      <c r="C27" s="38"/>
      <c r="D27" s="109" t="s">
        <v>72</v>
      </c>
      <c r="E27" s="109" t="s">
        <v>50</v>
      </c>
      <c r="F27" s="109" t="s">
        <v>2</v>
      </c>
      <c r="G27" s="109" t="s">
        <v>33</v>
      </c>
      <c r="H27" s="109" t="s">
        <v>81</v>
      </c>
      <c r="I27" s="109" t="s">
        <v>11</v>
      </c>
      <c r="J27" s="118" t="s">
        <v>10</v>
      </c>
      <c r="K27" s="117" t="s">
        <v>51</v>
      </c>
      <c r="L27" s="110" t="s">
        <v>50</v>
      </c>
      <c r="M27" s="110" t="s">
        <v>49</v>
      </c>
      <c r="N27" s="110" t="s">
        <v>33</v>
      </c>
      <c r="O27" s="110" t="s">
        <v>11</v>
      </c>
      <c r="P27" s="110" t="s">
        <v>40</v>
      </c>
      <c r="Q27" s="110" t="s">
        <v>34</v>
      </c>
      <c r="R27" s="115" t="s">
        <v>3</v>
      </c>
      <c r="S27" s="110" t="s">
        <v>10</v>
      </c>
      <c r="T27" s="110" t="s">
        <v>32</v>
      </c>
      <c r="U27" s="110" t="s">
        <v>2</v>
      </c>
      <c r="V27" s="110" t="s">
        <v>1</v>
      </c>
      <c r="W27" s="110" t="s">
        <v>4</v>
      </c>
      <c r="Y27" s="110" t="s">
        <v>72</v>
      </c>
      <c r="Z27" s="110" t="s">
        <v>50</v>
      </c>
      <c r="AA27" s="110" t="s">
        <v>2</v>
      </c>
      <c r="AB27" s="110" t="s">
        <v>1</v>
      </c>
      <c r="AC27" s="110" t="s">
        <v>70</v>
      </c>
      <c r="AD27" s="104" t="s">
        <v>73</v>
      </c>
      <c r="AE27" s="40"/>
      <c r="AF27" s="110" t="s">
        <v>72</v>
      </c>
      <c r="AG27" s="110" t="s">
        <v>50</v>
      </c>
      <c r="AH27" s="110" t="s">
        <v>2</v>
      </c>
      <c r="AI27" s="110" t="s">
        <v>82</v>
      </c>
      <c r="AJ27" s="110" t="s">
        <v>70</v>
      </c>
      <c r="AK27" s="104" t="s">
        <v>73</v>
      </c>
      <c r="AM27" s="109" t="s">
        <v>72</v>
      </c>
      <c r="AN27" s="110" t="s">
        <v>50</v>
      </c>
      <c r="AO27" s="110" t="s">
        <v>2</v>
      </c>
      <c r="AP27" s="109" t="s">
        <v>33</v>
      </c>
      <c r="AQ27" s="109" t="s">
        <v>11</v>
      </c>
      <c r="AR27" s="109" t="s">
        <v>75</v>
      </c>
      <c r="AS27" s="109" t="s">
        <v>51</v>
      </c>
      <c r="AT27" s="104" t="s">
        <v>73</v>
      </c>
    </row>
    <row r="28" spans="1:46" ht="12.6" customHeight="1" x14ac:dyDescent="0.3">
      <c r="A28" s="28" t="s">
        <v>46</v>
      </c>
      <c r="B28" s="100">
        <v>7.1400000000000005E-2</v>
      </c>
      <c r="C28" s="38"/>
      <c r="D28" s="109"/>
      <c r="E28" s="109"/>
      <c r="F28" s="109"/>
      <c r="G28" s="109"/>
      <c r="H28" s="109"/>
      <c r="I28" s="109"/>
      <c r="J28" s="118"/>
      <c r="K28" s="117"/>
      <c r="L28" s="110"/>
      <c r="M28" s="110"/>
      <c r="N28" s="110"/>
      <c r="O28" s="110"/>
      <c r="P28" s="110"/>
      <c r="Q28" s="110"/>
      <c r="R28" s="116"/>
      <c r="S28" s="110"/>
      <c r="T28" s="110"/>
      <c r="U28" s="110"/>
      <c r="V28" s="110"/>
      <c r="W28" s="110"/>
      <c r="Y28" s="110"/>
      <c r="Z28" s="110"/>
      <c r="AA28" s="110"/>
      <c r="AB28" s="110"/>
      <c r="AC28" s="110"/>
      <c r="AD28" s="104"/>
      <c r="AE28" s="40"/>
      <c r="AF28" s="110"/>
      <c r="AG28" s="110"/>
      <c r="AH28" s="110"/>
      <c r="AI28" s="110"/>
      <c r="AJ28" s="110"/>
      <c r="AK28" s="104"/>
      <c r="AM28" s="109"/>
      <c r="AN28" s="110"/>
      <c r="AO28" s="110"/>
      <c r="AP28" s="109"/>
      <c r="AQ28" s="109"/>
      <c r="AR28" s="109"/>
      <c r="AS28" s="109"/>
      <c r="AT28" s="104"/>
    </row>
    <row r="29" spans="1:46" ht="14.1" customHeight="1" x14ac:dyDescent="0.3">
      <c r="A29" s="32" t="s">
        <v>47</v>
      </c>
      <c r="B29" s="100">
        <v>7.1400000000000005E-2</v>
      </c>
      <c r="C29" s="38"/>
      <c r="D29" s="80">
        <v>1</v>
      </c>
      <c r="E29" s="81">
        <f>L29+T29</f>
        <v>300000</v>
      </c>
      <c r="F29" s="81">
        <f>M29+U29</f>
        <v>833.33333333333326</v>
      </c>
      <c r="G29" s="81">
        <f>N29+V29</f>
        <v>1785.0000000000005</v>
      </c>
      <c r="H29" s="81">
        <f>R29+V29</f>
        <v>975.00000000000023</v>
      </c>
      <c r="I29" s="81">
        <f>O29+W29</f>
        <v>2618.3333333333335</v>
      </c>
      <c r="J29" s="82">
        <f t="shared" ref="J29:J92" si="3">S29+W29</f>
        <v>1808.3333333333335</v>
      </c>
      <c r="K29" s="83">
        <f>Q29</f>
        <v>810.00000000000011</v>
      </c>
      <c r="L29" s="59">
        <f>B10-B12</f>
        <v>200000</v>
      </c>
      <c r="M29" s="59">
        <f t="shared" ref="M29:M60" si="4">IF(D29&lt;=$B$13,$B$11/$B$13,0)</f>
        <v>555.55555555555554</v>
      </c>
      <c r="N29" s="59">
        <f t="shared" ref="N29:N60" si="5">L29*$B$28/12</f>
        <v>1190.0000000000002</v>
      </c>
      <c r="O29" s="59">
        <f>'Kredyt Mieszkaniowy #naStart'!$N29+'Kredyt Mieszkaniowy #naStart'!$M29</f>
        <v>1745.5555555555557</v>
      </c>
      <c r="P29" s="59">
        <f t="shared" ref="P29:P60" si="6">L$29/12*($B$27-$B$26)</f>
        <v>810.00000000000011</v>
      </c>
      <c r="Q29" s="59">
        <f t="shared" ref="Q29:Q60" si="7">IF(P29&lt;$B$23,0,P29-$B$23)</f>
        <v>810.00000000000011</v>
      </c>
      <c r="R29" s="59">
        <f>'Kredyt Mieszkaniowy #naStart'!$N29-'Kredyt Mieszkaniowy #naStart'!$Q29</f>
        <v>380.00000000000011</v>
      </c>
      <c r="S29" s="59">
        <f t="shared" ref="S29:S92" si="8">IF(Q29&lt;0,0,M29+N29-Q29)</f>
        <v>935.55555555555554</v>
      </c>
      <c r="T29" s="58">
        <f>B12</f>
        <v>100000</v>
      </c>
      <c r="U29" s="58">
        <f t="shared" ref="U29:U60" si="9">IF(D29&lt;=$B$13,$B$12/$B$13,0)</f>
        <v>277.77777777777777</v>
      </c>
      <c r="V29" s="58">
        <f t="shared" ref="V29:V60" si="10">T29*$B$30/12</f>
        <v>595.00000000000011</v>
      </c>
      <c r="W29" s="58">
        <f>U29+V29</f>
        <v>872.77777777777783</v>
      </c>
      <c r="Y29" s="84">
        <v>1</v>
      </c>
      <c r="Z29" s="85">
        <f>B10</f>
        <v>300000</v>
      </c>
      <c r="AA29" s="85">
        <f>PPMT($B$30/12,1,$B$13,-Z29)</f>
        <v>239.19378906459846</v>
      </c>
      <c r="AB29" s="85">
        <f>IPMT($B$30/12,1,$B$13,-Z29)</f>
        <v>1785.0000000000002</v>
      </c>
      <c r="AC29" s="85">
        <f t="shared" ref="AC29:AC92" si="11">AB29+AA29</f>
        <v>2024.1937890645986</v>
      </c>
      <c r="AD29" s="86">
        <f t="shared" ref="AD29:AD92" si="12">AC29-J29</f>
        <v>215.86045573126512</v>
      </c>
      <c r="AE29" s="40"/>
      <c r="AF29" s="84">
        <v>1</v>
      </c>
      <c r="AG29" s="85">
        <f>B10</f>
        <v>300000</v>
      </c>
      <c r="AH29" s="85">
        <f t="shared" ref="AH29:AH92" si="13">IF(AF29&lt;=$B$13,$B$10/$B$13,0)</f>
        <v>833.33333333333337</v>
      </c>
      <c r="AI29" s="85">
        <f>$B$30/12*$B$10</f>
        <v>1785.0000000000002</v>
      </c>
      <c r="AJ29" s="85">
        <f>AH29+AI29</f>
        <v>2618.3333333333335</v>
      </c>
      <c r="AK29" s="86">
        <f t="shared" ref="AK29:AK92" si="14">AJ29-J29</f>
        <v>810</v>
      </c>
      <c r="AM29" s="80">
        <v>1</v>
      </c>
      <c r="AN29" s="87">
        <f>IF(Obliczenia!D28="nie można skorzystać z programu",0,Obliczenia!D28)</f>
        <v>300000</v>
      </c>
      <c r="AO29" s="59">
        <f>IF(Obliczenia!$D$28="nie można skorzystać z programu",0,IF(AM29&lt;=$B$13,Obliczenia!$C$26/$B$13,0))</f>
        <v>833.33333333333337</v>
      </c>
      <c r="AP29" s="59">
        <f>IF(Obliczenia!$D$28="nie można skorzystać z programu",0,Obliczenia!D28*$B$28/12)</f>
        <v>1785</v>
      </c>
      <c r="AQ29" s="59">
        <f t="shared" ref="AQ29:AQ92" si="15">AO29+AP29</f>
        <v>2618.3333333333335</v>
      </c>
      <c r="AR29" s="59">
        <f>IF(Obliczenia!D28="nie można skorzystać z programu",0,AO29+AP29-AS29)</f>
        <v>1528.3333333333335</v>
      </c>
      <c r="AS29" s="59">
        <f>IF(Obliczenia!D28="nie można skorzystać z programu",0,Obliczenia!D28/12*($B$27-2%))</f>
        <v>1090</v>
      </c>
      <c r="AT29" s="88">
        <f>IF(Obliczenia!$D$28="nie można skorzystać z programu",0,AR29-J29)</f>
        <v>-280</v>
      </c>
    </row>
    <row r="30" spans="1:46" ht="14.1" customHeight="1" x14ac:dyDescent="0.3">
      <c r="A30" s="28" t="s">
        <v>65</v>
      </c>
      <c r="B30" s="100">
        <v>7.1400000000000005E-2</v>
      </c>
      <c r="C30" s="38"/>
      <c r="D30" s="80">
        <v>2</v>
      </c>
      <c r="E30" s="81">
        <f t="shared" ref="E30:E93" si="16">L30+T30</f>
        <v>299166.66666666663</v>
      </c>
      <c r="F30" s="81">
        <f t="shared" ref="F30:F93" si="17">M30+U30</f>
        <v>833.33333333333326</v>
      </c>
      <c r="G30" s="81">
        <f t="shared" ref="G30:G93" si="18">N30+V30</f>
        <v>1780.041666666667</v>
      </c>
      <c r="H30" s="81">
        <f t="shared" ref="H30:H93" si="19">R30+V30</f>
        <v>970.04166666666674</v>
      </c>
      <c r="I30" s="81">
        <f t="shared" ref="I30:I93" si="20">O30+W30</f>
        <v>2613.375</v>
      </c>
      <c r="J30" s="82">
        <f t="shared" si="3"/>
        <v>1803.375</v>
      </c>
      <c r="K30" s="83">
        <f t="shared" ref="K30:K93" si="21">Q30</f>
        <v>810.00000000000011</v>
      </c>
      <c r="L30" s="59">
        <f t="shared" ref="L30:L93" si="22">IF(M29=0,0,L29-M29)</f>
        <v>199444.44444444444</v>
      </c>
      <c r="M30" s="59">
        <f t="shared" si="4"/>
        <v>555.55555555555554</v>
      </c>
      <c r="N30" s="59">
        <f t="shared" si="5"/>
        <v>1186.6944444444446</v>
      </c>
      <c r="O30" s="59">
        <f>'Kredyt Mieszkaniowy #naStart'!$N30+'Kredyt Mieszkaniowy #naStart'!$M30</f>
        <v>1742.25</v>
      </c>
      <c r="P30" s="59">
        <f t="shared" si="6"/>
        <v>810.00000000000011</v>
      </c>
      <c r="Q30" s="59">
        <f t="shared" si="7"/>
        <v>810.00000000000011</v>
      </c>
      <c r="R30" s="59">
        <f>'Kredyt Mieszkaniowy #naStart'!$N30-'Kredyt Mieszkaniowy #naStart'!$Q30</f>
        <v>376.69444444444446</v>
      </c>
      <c r="S30" s="59">
        <f t="shared" si="8"/>
        <v>932.24999999999989</v>
      </c>
      <c r="T30" s="59">
        <f t="shared" ref="T30:T93" si="23">IF(U29=0,0,T29-U29)</f>
        <v>99722.222222222219</v>
      </c>
      <c r="U30" s="58">
        <f t="shared" si="9"/>
        <v>277.77777777777777</v>
      </c>
      <c r="V30" s="58">
        <f t="shared" si="10"/>
        <v>593.34722222222229</v>
      </c>
      <c r="W30" s="58">
        <f t="shared" ref="W30:W93" si="24">U30+V30</f>
        <v>871.125</v>
      </c>
      <c r="Y30" s="84">
        <v>2</v>
      </c>
      <c r="Z30" s="85">
        <f>Z29-AA29</f>
        <v>299760.80621093541</v>
      </c>
      <c r="AA30" s="85">
        <f t="shared" ref="AA30:AA61" si="25">IF(Y30-$B$13&lt;=0,PPMT($B$30/12,1,$B$13-Y29,-Z30),0)</f>
        <v>240.61699210953282</v>
      </c>
      <c r="AB30" s="85">
        <f t="shared" ref="AB30:AB61" si="26">IF(Y30-$B$13&lt;=0,IPMT($B$30/12,1,$B$13-Y29,-Z30),0)</f>
        <v>1783.5767969550659</v>
      </c>
      <c r="AC30" s="85">
        <f t="shared" si="11"/>
        <v>2024.1937890645986</v>
      </c>
      <c r="AD30" s="86">
        <f t="shared" si="12"/>
        <v>220.8187890645986</v>
      </c>
      <c r="AE30" s="40"/>
      <c r="AF30" s="84">
        <v>2</v>
      </c>
      <c r="AG30" s="85">
        <f>AG29-AH29</f>
        <v>299166.66666666669</v>
      </c>
      <c r="AH30" s="85">
        <f t="shared" si="13"/>
        <v>833.33333333333337</v>
      </c>
      <c r="AI30" s="85">
        <f t="shared" ref="AI30:AI61" si="27">$B$30/12*AG30</f>
        <v>1780.041666666667</v>
      </c>
      <c r="AJ30" s="85">
        <f t="shared" ref="AJ30:AJ93" si="28">AI30+AH30</f>
        <v>2613.3750000000005</v>
      </c>
      <c r="AK30" s="86">
        <f t="shared" si="14"/>
        <v>810.00000000000045</v>
      </c>
      <c r="AM30" s="80">
        <v>2</v>
      </c>
      <c r="AN30" s="59">
        <f>IF(AO29=0,0,Obliczenia!D28-AO29)</f>
        <v>299166.66666666669</v>
      </c>
      <c r="AO30" s="59">
        <f>IF(Obliczenia!$D$28="nie można skorzystać z programu",0,IF(AM30&lt;=$B$13,Obliczenia!$C$26/$B$13,0))</f>
        <v>833.33333333333337</v>
      </c>
      <c r="AP30" s="59">
        <f t="shared" ref="AP30:AP61" si="29">AN30*$B$28/12</f>
        <v>1780.041666666667</v>
      </c>
      <c r="AQ30" s="59">
        <f t="shared" si="15"/>
        <v>2613.3750000000005</v>
      </c>
      <c r="AR30" s="59">
        <f t="shared" ref="AR30:AR93" si="30">AO30+AP30-AS30</f>
        <v>1526.4027777777781</v>
      </c>
      <c r="AS30" s="59">
        <f t="shared" ref="AS30:AS61" si="31">AN30/12*($B$27-2%)</f>
        <v>1086.9722222222224</v>
      </c>
      <c r="AT30" s="88">
        <f>IF(Obliczenia!$D$28="nie można skorzystać z programu",0,AR30-J30)</f>
        <v>-276.97222222222194</v>
      </c>
    </row>
    <row r="31" spans="1:46" ht="14.1" customHeight="1" x14ac:dyDescent="0.3">
      <c r="A31" s="40"/>
      <c r="B31" s="40"/>
      <c r="C31" s="38"/>
      <c r="D31" s="80">
        <v>3</v>
      </c>
      <c r="E31" s="81">
        <f t="shared" si="16"/>
        <v>298333.33333333331</v>
      </c>
      <c r="F31" s="81">
        <f t="shared" si="17"/>
        <v>833.33333333333326</v>
      </c>
      <c r="G31" s="81">
        <f t="shared" si="18"/>
        <v>1775.0833333333335</v>
      </c>
      <c r="H31" s="81">
        <f t="shared" si="19"/>
        <v>965.08333333333326</v>
      </c>
      <c r="I31" s="81">
        <f t="shared" si="20"/>
        <v>2608.4166666666665</v>
      </c>
      <c r="J31" s="82">
        <f t="shared" si="3"/>
        <v>1798.4166666666665</v>
      </c>
      <c r="K31" s="83">
        <f t="shared" si="21"/>
        <v>810.00000000000011</v>
      </c>
      <c r="L31" s="59">
        <f t="shared" si="22"/>
        <v>198888.88888888888</v>
      </c>
      <c r="M31" s="59">
        <f t="shared" si="4"/>
        <v>555.55555555555554</v>
      </c>
      <c r="N31" s="59">
        <f t="shared" si="5"/>
        <v>1183.3888888888889</v>
      </c>
      <c r="O31" s="59">
        <f>'Kredyt Mieszkaniowy #naStart'!$N31+'Kredyt Mieszkaniowy #naStart'!$M31</f>
        <v>1738.9444444444443</v>
      </c>
      <c r="P31" s="59">
        <f t="shared" si="6"/>
        <v>810.00000000000011</v>
      </c>
      <c r="Q31" s="59">
        <f t="shared" si="7"/>
        <v>810.00000000000011</v>
      </c>
      <c r="R31" s="59">
        <f>'Kredyt Mieszkaniowy #naStart'!$N31-'Kredyt Mieszkaniowy #naStart'!$Q31</f>
        <v>373.3888888888888</v>
      </c>
      <c r="S31" s="59">
        <f t="shared" si="8"/>
        <v>928.94444444444423</v>
      </c>
      <c r="T31" s="58">
        <f t="shared" si="23"/>
        <v>99444.444444444438</v>
      </c>
      <c r="U31" s="58">
        <f t="shared" si="9"/>
        <v>277.77777777777777</v>
      </c>
      <c r="V31" s="58">
        <f t="shared" si="10"/>
        <v>591.69444444444446</v>
      </c>
      <c r="W31" s="58">
        <f t="shared" si="24"/>
        <v>869.47222222222217</v>
      </c>
      <c r="Y31" s="84">
        <v>3</v>
      </c>
      <c r="Z31" s="85">
        <f t="shared" ref="Z31:Z94" si="32">Z30-AA30</f>
        <v>299520.18921882589</v>
      </c>
      <c r="AA31" s="85">
        <f t="shared" si="25"/>
        <v>242.04866321258453</v>
      </c>
      <c r="AB31" s="85">
        <f t="shared" si="26"/>
        <v>1782.1451258520142</v>
      </c>
      <c r="AC31" s="85">
        <f t="shared" si="11"/>
        <v>2024.1937890645986</v>
      </c>
      <c r="AD31" s="86">
        <f t="shared" si="12"/>
        <v>225.77712239793209</v>
      </c>
      <c r="AE31" s="40"/>
      <c r="AF31" s="84">
        <v>3</v>
      </c>
      <c r="AG31" s="85">
        <f t="shared" ref="AG31:AG94" si="33">AG30-AH30</f>
        <v>298333.33333333337</v>
      </c>
      <c r="AH31" s="85">
        <f t="shared" si="13"/>
        <v>833.33333333333337</v>
      </c>
      <c r="AI31" s="85">
        <f t="shared" si="27"/>
        <v>1775.0833333333337</v>
      </c>
      <c r="AJ31" s="85">
        <f t="shared" si="28"/>
        <v>2608.416666666667</v>
      </c>
      <c r="AK31" s="86">
        <f t="shared" si="14"/>
        <v>810.00000000000045</v>
      </c>
      <c r="AM31" s="80">
        <v>3</v>
      </c>
      <c r="AN31" s="59">
        <f t="shared" ref="AN31:AN62" si="34">IF(AO30=0,0,AN30-AO30)</f>
        <v>298333.33333333337</v>
      </c>
      <c r="AO31" s="59">
        <f>IF(Obliczenia!$D$28="nie można skorzystać z programu",0,IF(AM31&lt;=$B$13,Obliczenia!$C$26/$B$13,0))</f>
        <v>833.33333333333337</v>
      </c>
      <c r="AP31" s="59">
        <f t="shared" si="29"/>
        <v>1775.0833333333337</v>
      </c>
      <c r="AQ31" s="59">
        <f t="shared" si="15"/>
        <v>2608.416666666667</v>
      </c>
      <c r="AR31" s="59">
        <f t="shared" si="30"/>
        <v>1524.4722222222224</v>
      </c>
      <c r="AS31" s="59">
        <f t="shared" si="31"/>
        <v>1083.9444444444446</v>
      </c>
      <c r="AT31" s="88">
        <f>IF(Obliczenia!$D$28="nie można skorzystać z programu",0,AR31-J31)</f>
        <v>-273.94444444444412</v>
      </c>
    </row>
    <row r="32" spans="1:46" ht="14.1" customHeight="1" x14ac:dyDescent="0.3">
      <c r="A32" s="113" t="s">
        <v>48</v>
      </c>
      <c r="B32" s="114"/>
      <c r="C32" s="38"/>
      <c r="D32" s="80">
        <v>4</v>
      </c>
      <c r="E32" s="81">
        <f t="shared" si="16"/>
        <v>297500</v>
      </c>
      <c r="F32" s="81">
        <f t="shared" si="17"/>
        <v>833.33333333333326</v>
      </c>
      <c r="G32" s="81">
        <f t="shared" si="18"/>
        <v>1770.125</v>
      </c>
      <c r="H32" s="81">
        <f t="shared" si="19"/>
        <v>960.12499999999977</v>
      </c>
      <c r="I32" s="81">
        <f t="shared" si="20"/>
        <v>2603.458333333333</v>
      </c>
      <c r="J32" s="82">
        <f t="shared" si="3"/>
        <v>1793.458333333333</v>
      </c>
      <c r="K32" s="83">
        <f t="shared" si="21"/>
        <v>810.00000000000011</v>
      </c>
      <c r="L32" s="59">
        <f t="shared" si="22"/>
        <v>198333.33333333331</v>
      </c>
      <c r="M32" s="59">
        <f t="shared" si="4"/>
        <v>555.55555555555554</v>
      </c>
      <c r="N32" s="59">
        <f t="shared" si="5"/>
        <v>1180.0833333333333</v>
      </c>
      <c r="O32" s="59">
        <f>'Kredyt Mieszkaniowy #naStart'!$N32+'Kredyt Mieszkaniowy #naStart'!$M32</f>
        <v>1735.6388888888887</v>
      </c>
      <c r="P32" s="59">
        <f t="shared" si="6"/>
        <v>810.00000000000011</v>
      </c>
      <c r="Q32" s="59">
        <f t="shared" si="7"/>
        <v>810.00000000000011</v>
      </c>
      <c r="R32" s="59">
        <f>'Kredyt Mieszkaniowy #naStart'!$N32-'Kredyt Mieszkaniowy #naStart'!$Q32</f>
        <v>370.08333333333314</v>
      </c>
      <c r="S32" s="59">
        <f t="shared" si="8"/>
        <v>925.63888888888857</v>
      </c>
      <c r="T32" s="59">
        <f t="shared" si="23"/>
        <v>99166.666666666657</v>
      </c>
      <c r="U32" s="58">
        <f t="shared" si="9"/>
        <v>277.77777777777777</v>
      </c>
      <c r="V32" s="58">
        <f t="shared" si="10"/>
        <v>590.04166666666663</v>
      </c>
      <c r="W32" s="58">
        <f t="shared" si="24"/>
        <v>867.81944444444434</v>
      </c>
      <c r="Y32" s="84">
        <v>4</v>
      </c>
      <c r="Z32" s="85">
        <f t="shared" si="32"/>
        <v>299278.14055561332</v>
      </c>
      <c r="AA32" s="85">
        <f t="shared" si="25"/>
        <v>243.48885275869949</v>
      </c>
      <c r="AB32" s="85">
        <f t="shared" si="26"/>
        <v>1780.7049363058993</v>
      </c>
      <c r="AC32" s="85">
        <f t="shared" si="11"/>
        <v>2024.1937890645988</v>
      </c>
      <c r="AD32" s="86">
        <f t="shared" si="12"/>
        <v>230.7354557312658</v>
      </c>
      <c r="AE32" s="40"/>
      <c r="AF32" s="84">
        <v>4</v>
      </c>
      <c r="AG32" s="85">
        <f t="shared" si="33"/>
        <v>297500.00000000006</v>
      </c>
      <c r="AH32" s="85">
        <f t="shared" si="13"/>
        <v>833.33333333333337</v>
      </c>
      <c r="AI32" s="85">
        <f t="shared" si="27"/>
        <v>1770.1250000000005</v>
      </c>
      <c r="AJ32" s="85">
        <f t="shared" si="28"/>
        <v>2603.4583333333339</v>
      </c>
      <c r="AK32" s="86">
        <f t="shared" si="14"/>
        <v>810.00000000000091</v>
      </c>
      <c r="AM32" s="80">
        <v>4</v>
      </c>
      <c r="AN32" s="59">
        <f t="shared" si="34"/>
        <v>297500.00000000006</v>
      </c>
      <c r="AO32" s="59">
        <f>IF(Obliczenia!$D$28="nie można skorzystać z programu",0,IF(AM32&lt;=$B$13,Obliczenia!$C$26/$B$13,0))</f>
        <v>833.33333333333337</v>
      </c>
      <c r="AP32" s="59">
        <f t="shared" si="29"/>
        <v>1770.1250000000007</v>
      </c>
      <c r="AQ32" s="59">
        <f t="shared" si="15"/>
        <v>2603.4583333333339</v>
      </c>
      <c r="AR32" s="59">
        <f t="shared" si="30"/>
        <v>1522.541666666667</v>
      </c>
      <c r="AS32" s="59">
        <f t="shared" si="31"/>
        <v>1080.916666666667</v>
      </c>
      <c r="AT32" s="88">
        <f>IF(Obliczenia!$D$28="nie można skorzystać z programu",0,AR32-J32)</f>
        <v>-270.91666666666606</v>
      </c>
    </row>
    <row r="33" spans="1:46" ht="14.1" customHeight="1" x14ac:dyDescent="0.3">
      <c r="A33" s="71" t="s">
        <v>36</v>
      </c>
      <c r="B33" s="72">
        <f>Q26</f>
        <v>97200.000000000015</v>
      </c>
      <c r="C33" s="38"/>
      <c r="D33" s="80">
        <v>5</v>
      </c>
      <c r="E33" s="81">
        <f t="shared" si="16"/>
        <v>296666.66666666663</v>
      </c>
      <c r="F33" s="81">
        <f t="shared" si="17"/>
        <v>833.33333333333326</v>
      </c>
      <c r="G33" s="81">
        <f t="shared" si="18"/>
        <v>1765.1666666666665</v>
      </c>
      <c r="H33" s="81">
        <f t="shared" si="19"/>
        <v>955.16666666666629</v>
      </c>
      <c r="I33" s="81">
        <f t="shared" si="20"/>
        <v>2598.4999999999995</v>
      </c>
      <c r="J33" s="82">
        <f t="shared" si="3"/>
        <v>1788.4999999999995</v>
      </c>
      <c r="K33" s="83">
        <f t="shared" si="21"/>
        <v>810.00000000000011</v>
      </c>
      <c r="L33" s="59">
        <f t="shared" si="22"/>
        <v>197777.77777777775</v>
      </c>
      <c r="M33" s="59">
        <f t="shared" si="4"/>
        <v>555.55555555555554</v>
      </c>
      <c r="N33" s="59">
        <f t="shared" si="5"/>
        <v>1176.7777777777776</v>
      </c>
      <c r="O33" s="59">
        <f>'Kredyt Mieszkaniowy #naStart'!$N33+'Kredyt Mieszkaniowy #naStart'!$M33</f>
        <v>1732.333333333333</v>
      </c>
      <c r="P33" s="59">
        <f t="shared" si="6"/>
        <v>810.00000000000011</v>
      </c>
      <c r="Q33" s="59">
        <f t="shared" si="7"/>
        <v>810.00000000000011</v>
      </c>
      <c r="R33" s="59">
        <f>'Kredyt Mieszkaniowy #naStart'!$N33-'Kredyt Mieszkaniowy #naStart'!$Q33</f>
        <v>366.77777777777749</v>
      </c>
      <c r="S33" s="59">
        <f t="shared" si="8"/>
        <v>922.33333333333292</v>
      </c>
      <c r="T33" s="58">
        <f t="shared" si="23"/>
        <v>98888.888888888876</v>
      </c>
      <c r="U33" s="58">
        <f t="shared" si="9"/>
        <v>277.77777777777777</v>
      </c>
      <c r="V33" s="58">
        <f t="shared" si="10"/>
        <v>588.3888888888888</v>
      </c>
      <c r="W33" s="58">
        <f t="shared" si="24"/>
        <v>866.16666666666652</v>
      </c>
      <c r="Y33" s="84">
        <v>5</v>
      </c>
      <c r="Z33" s="85">
        <f t="shared" si="32"/>
        <v>299034.65170285461</v>
      </c>
      <c r="AA33" s="85">
        <f t="shared" si="25"/>
        <v>244.93761143261372</v>
      </c>
      <c r="AB33" s="85">
        <f t="shared" si="26"/>
        <v>1779.2561776319851</v>
      </c>
      <c r="AC33" s="85">
        <f t="shared" si="11"/>
        <v>2024.1937890645988</v>
      </c>
      <c r="AD33" s="86">
        <f t="shared" si="12"/>
        <v>235.69378906459929</v>
      </c>
      <c r="AE33" s="40"/>
      <c r="AF33" s="84">
        <v>5</v>
      </c>
      <c r="AG33" s="85">
        <f t="shared" si="33"/>
        <v>296666.66666666674</v>
      </c>
      <c r="AH33" s="85">
        <f t="shared" si="13"/>
        <v>833.33333333333337</v>
      </c>
      <c r="AI33" s="85">
        <f t="shared" si="27"/>
        <v>1765.1666666666672</v>
      </c>
      <c r="AJ33" s="85">
        <f t="shared" si="28"/>
        <v>2598.5000000000005</v>
      </c>
      <c r="AK33" s="86">
        <f t="shared" si="14"/>
        <v>810.00000000000091</v>
      </c>
      <c r="AM33" s="80">
        <v>5</v>
      </c>
      <c r="AN33" s="59">
        <f t="shared" si="34"/>
        <v>296666.66666666674</v>
      </c>
      <c r="AO33" s="59">
        <f>IF(Obliczenia!$D$28="nie można skorzystać z programu",0,IF(AM33&lt;=$B$13,Obliczenia!$C$26/$B$13,0))</f>
        <v>833.33333333333337</v>
      </c>
      <c r="AP33" s="59">
        <f t="shared" si="29"/>
        <v>1765.1666666666672</v>
      </c>
      <c r="AQ33" s="59">
        <f t="shared" si="15"/>
        <v>2598.5000000000005</v>
      </c>
      <c r="AR33" s="59">
        <f t="shared" si="30"/>
        <v>1520.6111111111113</v>
      </c>
      <c r="AS33" s="59">
        <f t="shared" si="31"/>
        <v>1077.8888888888891</v>
      </c>
      <c r="AT33" s="88">
        <f>IF(Obliczenia!$D$28="nie można skorzystać z programu",0,AR33-J33)</f>
        <v>-267.88888888888823</v>
      </c>
    </row>
    <row r="34" spans="1:46" ht="14.1" customHeight="1" x14ac:dyDescent="0.3">
      <c r="A34" s="71" t="s">
        <v>97</v>
      </c>
      <c r="B34" s="72">
        <f>$J$29</f>
        <v>1808.3333333333335</v>
      </c>
      <c r="C34" s="38"/>
      <c r="D34" s="80">
        <v>6</v>
      </c>
      <c r="E34" s="81">
        <f t="shared" si="16"/>
        <v>295833.33333333326</v>
      </c>
      <c r="F34" s="81">
        <f t="shared" si="17"/>
        <v>833.33333333333326</v>
      </c>
      <c r="G34" s="81">
        <f t="shared" si="18"/>
        <v>1760.2083333333333</v>
      </c>
      <c r="H34" s="81">
        <f t="shared" si="19"/>
        <v>950.20833333333314</v>
      </c>
      <c r="I34" s="81">
        <f t="shared" si="20"/>
        <v>2593.541666666667</v>
      </c>
      <c r="J34" s="82">
        <f t="shared" si="3"/>
        <v>1783.5416666666665</v>
      </c>
      <c r="K34" s="83">
        <f t="shared" si="21"/>
        <v>810.00000000000011</v>
      </c>
      <c r="L34" s="59">
        <f t="shared" si="22"/>
        <v>197222.22222222219</v>
      </c>
      <c r="M34" s="59">
        <f t="shared" si="4"/>
        <v>555.55555555555554</v>
      </c>
      <c r="N34" s="59">
        <f t="shared" si="5"/>
        <v>1173.4722222222222</v>
      </c>
      <c r="O34" s="59">
        <f>'Kredyt Mieszkaniowy #naStart'!$N34+'Kredyt Mieszkaniowy #naStart'!$M34</f>
        <v>1729.0277777777778</v>
      </c>
      <c r="P34" s="59">
        <f t="shared" si="6"/>
        <v>810.00000000000011</v>
      </c>
      <c r="Q34" s="59">
        <f t="shared" si="7"/>
        <v>810.00000000000011</v>
      </c>
      <c r="R34" s="59">
        <f>'Kredyt Mieszkaniowy #naStart'!$N34-'Kredyt Mieszkaniowy #naStart'!$Q34</f>
        <v>363.47222222222206</v>
      </c>
      <c r="S34" s="59">
        <f t="shared" si="8"/>
        <v>919.02777777777771</v>
      </c>
      <c r="T34" s="59">
        <f t="shared" si="23"/>
        <v>98611.111111111095</v>
      </c>
      <c r="U34" s="58">
        <f t="shared" si="9"/>
        <v>277.77777777777777</v>
      </c>
      <c r="V34" s="58">
        <f t="shared" si="10"/>
        <v>586.73611111111109</v>
      </c>
      <c r="W34" s="58">
        <f t="shared" si="24"/>
        <v>864.51388888888891</v>
      </c>
      <c r="Y34" s="84">
        <v>6</v>
      </c>
      <c r="Z34" s="85">
        <f t="shared" si="32"/>
        <v>298789.71409142198</v>
      </c>
      <c r="AA34" s="85">
        <f t="shared" si="25"/>
        <v>246.39499022063771</v>
      </c>
      <c r="AB34" s="85">
        <f t="shared" si="26"/>
        <v>1777.7987988439609</v>
      </c>
      <c r="AC34" s="85">
        <f t="shared" si="11"/>
        <v>2024.1937890645986</v>
      </c>
      <c r="AD34" s="86">
        <f t="shared" si="12"/>
        <v>240.65212239793209</v>
      </c>
      <c r="AE34" s="40"/>
      <c r="AF34" s="84">
        <v>6</v>
      </c>
      <c r="AG34" s="85">
        <f t="shared" si="33"/>
        <v>295833.33333333343</v>
      </c>
      <c r="AH34" s="85">
        <f t="shared" si="13"/>
        <v>833.33333333333337</v>
      </c>
      <c r="AI34" s="85">
        <f t="shared" si="27"/>
        <v>1760.2083333333339</v>
      </c>
      <c r="AJ34" s="85">
        <f t="shared" si="28"/>
        <v>2593.5416666666674</v>
      </c>
      <c r="AK34" s="86">
        <f t="shared" si="14"/>
        <v>810.00000000000091</v>
      </c>
      <c r="AM34" s="80">
        <v>6</v>
      </c>
      <c r="AN34" s="59">
        <f t="shared" si="34"/>
        <v>295833.33333333343</v>
      </c>
      <c r="AO34" s="59">
        <f>IF(Obliczenia!$D$28="nie można skorzystać z programu",0,IF(AM34&lt;=$B$13,Obliczenia!$C$26/$B$13,0))</f>
        <v>833.33333333333337</v>
      </c>
      <c r="AP34" s="59">
        <f t="shared" si="29"/>
        <v>1760.2083333333339</v>
      </c>
      <c r="AQ34" s="59">
        <f t="shared" si="15"/>
        <v>2593.5416666666674</v>
      </c>
      <c r="AR34" s="59">
        <f t="shared" si="30"/>
        <v>1518.6805555555561</v>
      </c>
      <c r="AS34" s="59">
        <f t="shared" si="31"/>
        <v>1074.8611111111113</v>
      </c>
      <c r="AT34" s="88">
        <f>IF(Obliczenia!$D$28="nie można skorzystać z programu",0,AR34-J34)</f>
        <v>-264.8611111111104</v>
      </c>
    </row>
    <row r="35" spans="1:46" ht="14.1" customHeight="1" x14ac:dyDescent="0.3">
      <c r="A35" s="35" t="s">
        <v>62</v>
      </c>
      <c r="B35" s="44">
        <f>J149</f>
        <v>1567.4493972995947</v>
      </c>
      <c r="C35" s="38"/>
      <c r="D35" s="80">
        <v>7</v>
      </c>
      <c r="E35" s="81">
        <f t="shared" si="16"/>
        <v>294999.99999999994</v>
      </c>
      <c r="F35" s="81">
        <f t="shared" si="17"/>
        <v>833.33333333333326</v>
      </c>
      <c r="G35" s="81">
        <f t="shared" si="18"/>
        <v>1755.2499999999998</v>
      </c>
      <c r="H35" s="81">
        <f t="shared" si="19"/>
        <v>945.24999999999966</v>
      </c>
      <c r="I35" s="81">
        <f t="shared" si="20"/>
        <v>2588.583333333333</v>
      </c>
      <c r="J35" s="82">
        <f t="shared" si="3"/>
        <v>1778.583333333333</v>
      </c>
      <c r="K35" s="83">
        <f t="shared" si="21"/>
        <v>810.00000000000011</v>
      </c>
      <c r="L35" s="59">
        <f t="shared" si="22"/>
        <v>196666.66666666663</v>
      </c>
      <c r="M35" s="59">
        <f t="shared" si="4"/>
        <v>555.55555555555554</v>
      </c>
      <c r="N35" s="59">
        <f t="shared" si="5"/>
        <v>1170.1666666666665</v>
      </c>
      <c r="O35" s="59">
        <f>'Kredyt Mieszkaniowy #naStart'!$N35+'Kredyt Mieszkaniowy #naStart'!$M35</f>
        <v>1725.7222222222222</v>
      </c>
      <c r="P35" s="59">
        <f t="shared" si="6"/>
        <v>810.00000000000011</v>
      </c>
      <c r="Q35" s="59">
        <f t="shared" si="7"/>
        <v>810.00000000000011</v>
      </c>
      <c r="R35" s="59">
        <f>'Kredyt Mieszkaniowy #naStart'!$N35-'Kredyt Mieszkaniowy #naStart'!$Q35</f>
        <v>360.1666666666664</v>
      </c>
      <c r="S35" s="59">
        <f t="shared" si="8"/>
        <v>915.72222222222206</v>
      </c>
      <c r="T35" s="58">
        <f t="shared" si="23"/>
        <v>98333.333333333314</v>
      </c>
      <c r="U35" s="58">
        <f t="shared" si="9"/>
        <v>277.77777777777777</v>
      </c>
      <c r="V35" s="58">
        <f t="shared" si="10"/>
        <v>585.08333333333326</v>
      </c>
      <c r="W35" s="58">
        <f t="shared" si="24"/>
        <v>862.86111111111109</v>
      </c>
      <c r="Y35" s="84">
        <v>7</v>
      </c>
      <c r="Z35" s="85">
        <f t="shared" si="32"/>
        <v>298543.31910120131</v>
      </c>
      <c r="AA35" s="85">
        <f t="shared" si="25"/>
        <v>247.86104041245051</v>
      </c>
      <c r="AB35" s="85">
        <f t="shared" si="26"/>
        <v>1776.332748652148</v>
      </c>
      <c r="AC35" s="85">
        <f t="shared" si="11"/>
        <v>2024.1937890645986</v>
      </c>
      <c r="AD35" s="86">
        <f t="shared" si="12"/>
        <v>245.61045573126557</v>
      </c>
      <c r="AE35" s="40"/>
      <c r="AF35" s="84">
        <v>7</v>
      </c>
      <c r="AG35" s="85">
        <f t="shared" si="33"/>
        <v>295000.00000000012</v>
      </c>
      <c r="AH35" s="85">
        <f t="shared" si="13"/>
        <v>833.33333333333337</v>
      </c>
      <c r="AI35" s="85">
        <f t="shared" si="27"/>
        <v>1755.2500000000009</v>
      </c>
      <c r="AJ35" s="85">
        <f t="shared" si="28"/>
        <v>2588.5833333333344</v>
      </c>
      <c r="AK35" s="86">
        <f t="shared" si="14"/>
        <v>810.00000000000136</v>
      </c>
      <c r="AM35" s="80">
        <v>7</v>
      </c>
      <c r="AN35" s="59">
        <f t="shared" si="34"/>
        <v>295000.00000000012</v>
      </c>
      <c r="AO35" s="59">
        <f>IF(Obliczenia!$D$28="nie można skorzystać z programu",0,IF(AM35&lt;=$B$13,Obliczenia!$C$26/$B$13,0))</f>
        <v>833.33333333333337</v>
      </c>
      <c r="AP35" s="59">
        <f t="shared" si="29"/>
        <v>1755.2500000000009</v>
      </c>
      <c r="AQ35" s="59">
        <f t="shared" si="15"/>
        <v>2588.5833333333344</v>
      </c>
      <c r="AR35" s="59">
        <f t="shared" si="30"/>
        <v>1516.7500000000007</v>
      </c>
      <c r="AS35" s="59">
        <f t="shared" si="31"/>
        <v>1071.8333333333337</v>
      </c>
      <c r="AT35" s="88">
        <f>IF(Obliczenia!$D$28="nie można skorzystać z programu",0,AR35-J35)</f>
        <v>-261.83333333333235</v>
      </c>
    </row>
    <row r="36" spans="1:46" ht="14.1" customHeight="1" x14ac:dyDescent="0.3">
      <c r="A36" s="35" t="s">
        <v>9</v>
      </c>
      <c r="B36" s="44">
        <f>E149</f>
        <v>199999.99999999884</v>
      </c>
      <c r="C36" s="38"/>
      <c r="D36" s="80">
        <v>8</v>
      </c>
      <c r="E36" s="81">
        <f t="shared" si="16"/>
        <v>294166.66666666663</v>
      </c>
      <c r="F36" s="81">
        <f t="shared" si="17"/>
        <v>833.33333333333326</v>
      </c>
      <c r="G36" s="81">
        <f t="shared" si="18"/>
        <v>1750.2916666666663</v>
      </c>
      <c r="H36" s="81">
        <f t="shared" si="19"/>
        <v>940.29166666666617</v>
      </c>
      <c r="I36" s="81">
        <f t="shared" si="20"/>
        <v>2583.625</v>
      </c>
      <c r="J36" s="82">
        <f t="shared" si="3"/>
        <v>1773.6249999999995</v>
      </c>
      <c r="K36" s="83">
        <f t="shared" si="21"/>
        <v>810.00000000000011</v>
      </c>
      <c r="L36" s="59">
        <f t="shared" si="22"/>
        <v>196111.11111111107</v>
      </c>
      <c r="M36" s="59">
        <f t="shared" si="4"/>
        <v>555.55555555555554</v>
      </c>
      <c r="N36" s="59">
        <f t="shared" si="5"/>
        <v>1166.8611111111109</v>
      </c>
      <c r="O36" s="59">
        <f>'Kredyt Mieszkaniowy #naStart'!$N36+'Kredyt Mieszkaniowy #naStart'!$M36</f>
        <v>1722.4166666666665</v>
      </c>
      <c r="P36" s="59">
        <f t="shared" si="6"/>
        <v>810.00000000000011</v>
      </c>
      <c r="Q36" s="59">
        <f t="shared" si="7"/>
        <v>810.00000000000011</v>
      </c>
      <c r="R36" s="59">
        <f>'Kredyt Mieszkaniowy #naStart'!$N36-'Kredyt Mieszkaniowy #naStart'!$Q36</f>
        <v>356.86111111111074</v>
      </c>
      <c r="S36" s="59">
        <f t="shared" si="8"/>
        <v>912.4166666666664</v>
      </c>
      <c r="T36" s="59">
        <f t="shared" si="23"/>
        <v>98055.555555555533</v>
      </c>
      <c r="U36" s="58">
        <f t="shared" si="9"/>
        <v>277.77777777777777</v>
      </c>
      <c r="V36" s="58">
        <f t="shared" si="10"/>
        <v>583.43055555555543</v>
      </c>
      <c r="W36" s="58">
        <f t="shared" si="24"/>
        <v>861.20833333333326</v>
      </c>
      <c r="Y36" s="84">
        <v>8</v>
      </c>
      <c r="Z36" s="85">
        <f t="shared" si="32"/>
        <v>298295.45806078886</v>
      </c>
      <c r="AA36" s="85">
        <f t="shared" si="25"/>
        <v>249.33581360290464</v>
      </c>
      <c r="AB36" s="85">
        <f t="shared" si="26"/>
        <v>1774.857975461694</v>
      </c>
      <c r="AC36" s="85">
        <f t="shared" si="11"/>
        <v>2024.1937890645986</v>
      </c>
      <c r="AD36" s="86">
        <f t="shared" si="12"/>
        <v>250.56878906459906</v>
      </c>
      <c r="AE36" s="40"/>
      <c r="AF36" s="84">
        <v>8</v>
      </c>
      <c r="AG36" s="85">
        <f t="shared" si="33"/>
        <v>294166.6666666668</v>
      </c>
      <c r="AH36" s="85">
        <f t="shared" si="13"/>
        <v>833.33333333333337</v>
      </c>
      <c r="AI36" s="85">
        <f t="shared" si="27"/>
        <v>1750.2916666666677</v>
      </c>
      <c r="AJ36" s="85">
        <f t="shared" si="28"/>
        <v>2583.6250000000009</v>
      </c>
      <c r="AK36" s="86">
        <f t="shared" si="14"/>
        <v>810.00000000000136</v>
      </c>
      <c r="AM36" s="80">
        <v>8</v>
      </c>
      <c r="AN36" s="59">
        <f t="shared" si="34"/>
        <v>294166.6666666668</v>
      </c>
      <c r="AO36" s="59">
        <f>IF(Obliczenia!$D$28="nie można skorzystać z programu",0,IF(AM36&lt;=$B$13,Obliczenia!$C$26/$B$13,0))</f>
        <v>833.33333333333337</v>
      </c>
      <c r="AP36" s="59">
        <f t="shared" si="29"/>
        <v>1750.2916666666677</v>
      </c>
      <c r="AQ36" s="59">
        <f t="shared" si="15"/>
        <v>2583.6250000000009</v>
      </c>
      <c r="AR36" s="59">
        <f t="shared" si="30"/>
        <v>1514.8194444444448</v>
      </c>
      <c r="AS36" s="59">
        <f t="shared" si="31"/>
        <v>1068.8055555555561</v>
      </c>
      <c r="AT36" s="88">
        <f>IF(Obliczenia!$D$28="nie można skorzystać z programu",0,AR36-J36)</f>
        <v>-258.80555555555475</v>
      </c>
    </row>
    <row r="37" spans="1:46" ht="14.1" customHeight="1" x14ac:dyDescent="0.3">
      <c r="A37" s="35" t="s">
        <v>7</v>
      </c>
      <c r="B37" s="43">
        <f>G26-Q26</f>
        <v>257785.35535190359</v>
      </c>
      <c r="C37" s="38"/>
      <c r="D37" s="80">
        <v>9</v>
      </c>
      <c r="E37" s="81">
        <f t="shared" si="16"/>
        <v>293333.33333333326</v>
      </c>
      <c r="F37" s="81">
        <f t="shared" si="17"/>
        <v>833.33333333333326</v>
      </c>
      <c r="G37" s="81">
        <f t="shared" si="18"/>
        <v>1745.333333333333</v>
      </c>
      <c r="H37" s="81">
        <f t="shared" si="19"/>
        <v>935.33333333333303</v>
      </c>
      <c r="I37" s="81">
        <f t="shared" si="20"/>
        <v>2578.6666666666661</v>
      </c>
      <c r="J37" s="82">
        <f t="shared" si="3"/>
        <v>1768.6666666666661</v>
      </c>
      <c r="K37" s="83">
        <f t="shared" si="21"/>
        <v>810.00000000000011</v>
      </c>
      <c r="L37" s="59">
        <f t="shared" si="22"/>
        <v>195555.5555555555</v>
      </c>
      <c r="M37" s="59">
        <f t="shared" si="4"/>
        <v>555.55555555555554</v>
      </c>
      <c r="N37" s="59">
        <f t="shared" si="5"/>
        <v>1163.5555555555554</v>
      </c>
      <c r="O37" s="59">
        <f>'Kredyt Mieszkaniowy #naStart'!$N37+'Kredyt Mieszkaniowy #naStart'!$M37</f>
        <v>1719.1111111111109</v>
      </c>
      <c r="P37" s="59">
        <f t="shared" si="6"/>
        <v>810.00000000000011</v>
      </c>
      <c r="Q37" s="59">
        <f t="shared" si="7"/>
        <v>810.00000000000011</v>
      </c>
      <c r="R37" s="59">
        <f>'Kredyt Mieszkaniowy #naStart'!$N37-'Kredyt Mieszkaniowy #naStart'!$Q37</f>
        <v>353.55555555555532</v>
      </c>
      <c r="S37" s="59">
        <f t="shared" si="8"/>
        <v>909.11111111111074</v>
      </c>
      <c r="T37" s="58">
        <f t="shared" si="23"/>
        <v>97777.777777777752</v>
      </c>
      <c r="U37" s="58">
        <f t="shared" si="9"/>
        <v>277.77777777777777</v>
      </c>
      <c r="V37" s="58">
        <f t="shared" si="10"/>
        <v>581.77777777777771</v>
      </c>
      <c r="W37" s="58">
        <f t="shared" si="24"/>
        <v>859.55555555555543</v>
      </c>
      <c r="Y37" s="84">
        <v>9</v>
      </c>
      <c r="Z37" s="85">
        <f t="shared" si="32"/>
        <v>298046.12224718597</v>
      </c>
      <c r="AA37" s="85">
        <f t="shared" si="25"/>
        <v>250.8193616938419</v>
      </c>
      <c r="AB37" s="85">
        <f t="shared" si="26"/>
        <v>1773.3744273707566</v>
      </c>
      <c r="AC37" s="85">
        <f t="shared" si="11"/>
        <v>2024.1937890645986</v>
      </c>
      <c r="AD37" s="86">
        <f t="shared" si="12"/>
        <v>255.52712239793254</v>
      </c>
      <c r="AE37" s="40"/>
      <c r="AF37" s="84">
        <v>9</v>
      </c>
      <c r="AG37" s="85">
        <f t="shared" si="33"/>
        <v>293333.33333333349</v>
      </c>
      <c r="AH37" s="85">
        <f t="shared" si="13"/>
        <v>833.33333333333337</v>
      </c>
      <c r="AI37" s="85">
        <f t="shared" si="27"/>
        <v>1745.3333333333344</v>
      </c>
      <c r="AJ37" s="85">
        <f t="shared" si="28"/>
        <v>2578.6666666666679</v>
      </c>
      <c r="AK37" s="86">
        <f t="shared" si="14"/>
        <v>810.00000000000182</v>
      </c>
      <c r="AM37" s="80">
        <v>9</v>
      </c>
      <c r="AN37" s="59">
        <f t="shared" si="34"/>
        <v>293333.33333333349</v>
      </c>
      <c r="AO37" s="59">
        <f>IF(Obliczenia!$D$28="nie można skorzystać z programu",0,IF(AM37&lt;=$B$13,Obliczenia!$C$26/$B$13,0))</f>
        <v>833.33333333333337</v>
      </c>
      <c r="AP37" s="59">
        <f t="shared" si="29"/>
        <v>1745.3333333333342</v>
      </c>
      <c r="AQ37" s="59">
        <f t="shared" si="15"/>
        <v>2578.6666666666674</v>
      </c>
      <c r="AR37" s="59">
        <f t="shared" si="30"/>
        <v>1512.8888888888891</v>
      </c>
      <c r="AS37" s="59">
        <f t="shared" si="31"/>
        <v>1065.7777777777783</v>
      </c>
      <c r="AT37" s="88">
        <f>IF(Obliczenia!$D$28="nie można skorzystać z programu",0,AR37-J37)</f>
        <v>-255.77777777777692</v>
      </c>
    </row>
    <row r="38" spans="1:46" ht="14.1" customHeight="1" x14ac:dyDescent="0.3">
      <c r="A38" s="35" t="s">
        <v>6</v>
      </c>
      <c r="B38" s="43">
        <f>J26</f>
        <v>557785.35535190394</v>
      </c>
      <c r="C38" s="38"/>
      <c r="D38" s="80">
        <v>10</v>
      </c>
      <c r="E38" s="81">
        <f t="shared" si="16"/>
        <v>292499.99999999988</v>
      </c>
      <c r="F38" s="81">
        <f t="shared" si="17"/>
        <v>833.33333333333326</v>
      </c>
      <c r="G38" s="81">
        <f t="shared" si="18"/>
        <v>1740.3749999999995</v>
      </c>
      <c r="H38" s="81">
        <f t="shared" si="19"/>
        <v>930.37499999999955</v>
      </c>
      <c r="I38" s="81">
        <f t="shared" si="20"/>
        <v>2573.708333333333</v>
      </c>
      <c r="J38" s="82">
        <f t="shared" si="3"/>
        <v>1763.7083333333326</v>
      </c>
      <c r="K38" s="83">
        <f t="shared" si="21"/>
        <v>810.00000000000011</v>
      </c>
      <c r="L38" s="59">
        <f t="shared" si="22"/>
        <v>194999.99999999994</v>
      </c>
      <c r="M38" s="59">
        <f t="shared" si="4"/>
        <v>555.55555555555554</v>
      </c>
      <c r="N38" s="59">
        <f t="shared" si="5"/>
        <v>1160.2499999999998</v>
      </c>
      <c r="O38" s="59">
        <f>'Kredyt Mieszkaniowy #naStart'!$N38+'Kredyt Mieszkaniowy #naStart'!$M38</f>
        <v>1715.8055555555552</v>
      </c>
      <c r="P38" s="59">
        <f t="shared" si="6"/>
        <v>810.00000000000011</v>
      </c>
      <c r="Q38" s="59">
        <f t="shared" si="7"/>
        <v>810.00000000000011</v>
      </c>
      <c r="R38" s="59">
        <f>'Kredyt Mieszkaniowy #naStart'!$N38-'Kredyt Mieszkaniowy #naStart'!$Q38</f>
        <v>350.24999999999966</v>
      </c>
      <c r="S38" s="59">
        <f t="shared" si="8"/>
        <v>905.80555555555509</v>
      </c>
      <c r="T38" s="59">
        <f t="shared" si="23"/>
        <v>97499.999999999971</v>
      </c>
      <c r="U38" s="58">
        <f t="shared" si="9"/>
        <v>277.77777777777777</v>
      </c>
      <c r="V38" s="58">
        <f t="shared" si="10"/>
        <v>580.12499999999989</v>
      </c>
      <c r="W38" s="58">
        <f t="shared" si="24"/>
        <v>857.9027777777776</v>
      </c>
      <c r="Y38" s="84">
        <v>10</v>
      </c>
      <c r="Z38" s="85">
        <f t="shared" si="32"/>
        <v>297795.3028854921</v>
      </c>
      <c r="AA38" s="85">
        <f t="shared" si="25"/>
        <v>252.31173689592018</v>
      </c>
      <c r="AB38" s="85">
        <f t="shared" si="26"/>
        <v>1771.8820521686782</v>
      </c>
      <c r="AC38" s="85">
        <f t="shared" si="11"/>
        <v>2024.1937890645984</v>
      </c>
      <c r="AD38" s="86">
        <f t="shared" si="12"/>
        <v>260.4854557312658</v>
      </c>
      <c r="AE38" s="40"/>
      <c r="AF38" s="84">
        <v>10</v>
      </c>
      <c r="AG38" s="85">
        <f t="shared" si="33"/>
        <v>292500.00000000017</v>
      </c>
      <c r="AH38" s="85">
        <f t="shared" si="13"/>
        <v>833.33333333333337</v>
      </c>
      <c r="AI38" s="85">
        <f t="shared" si="27"/>
        <v>1740.3750000000011</v>
      </c>
      <c r="AJ38" s="85">
        <f t="shared" si="28"/>
        <v>2573.7083333333344</v>
      </c>
      <c r="AK38" s="86">
        <f t="shared" si="14"/>
        <v>810.00000000000182</v>
      </c>
      <c r="AM38" s="80">
        <v>10</v>
      </c>
      <c r="AN38" s="59">
        <f t="shared" si="34"/>
        <v>292500.00000000017</v>
      </c>
      <c r="AO38" s="59">
        <f>IF(Obliczenia!$D$28="nie można skorzystać z programu",0,IF(AM38&lt;=$B$13,Obliczenia!$C$26/$B$13,0))</f>
        <v>833.33333333333337</v>
      </c>
      <c r="AP38" s="59">
        <f t="shared" si="29"/>
        <v>1740.3750000000011</v>
      </c>
      <c r="AQ38" s="59">
        <f t="shared" si="15"/>
        <v>2573.7083333333344</v>
      </c>
      <c r="AR38" s="59">
        <f t="shared" si="30"/>
        <v>1510.9583333333337</v>
      </c>
      <c r="AS38" s="59">
        <f t="shared" si="31"/>
        <v>1062.7500000000007</v>
      </c>
      <c r="AT38" s="88">
        <f>IF(Obliczenia!$D$28="nie można skorzystać z programu",0,AR38-J38)</f>
        <v>-252.74999999999886</v>
      </c>
    </row>
    <row r="39" spans="1:46" ht="14.1" customHeight="1" x14ac:dyDescent="0.3">
      <c r="A39" s="36" t="s">
        <v>12</v>
      </c>
      <c r="B39" s="44">
        <f>SUM(H29:H148)</f>
        <v>81597.499999999607</v>
      </c>
      <c r="C39" s="38"/>
      <c r="D39" s="80">
        <v>11</v>
      </c>
      <c r="E39" s="81">
        <f t="shared" si="16"/>
        <v>291666.66666666657</v>
      </c>
      <c r="F39" s="81">
        <f t="shared" si="17"/>
        <v>833.33333333333326</v>
      </c>
      <c r="G39" s="81">
        <f t="shared" si="18"/>
        <v>1735.4166666666661</v>
      </c>
      <c r="H39" s="81">
        <f t="shared" si="19"/>
        <v>925.41666666666606</v>
      </c>
      <c r="I39" s="81">
        <f t="shared" si="20"/>
        <v>2568.7499999999991</v>
      </c>
      <c r="J39" s="82">
        <f t="shared" si="3"/>
        <v>1758.7499999999991</v>
      </c>
      <c r="K39" s="83">
        <f t="shared" si="21"/>
        <v>810.00000000000011</v>
      </c>
      <c r="L39" s="59">
        <f t="shared" si="22"/>
        <v>194444.44444444438</v>
      </c>
      <c r="M39" s="59">
        <f t="shared" si="4"/>
        <v>555.55555555555554</v>
      </c>
      <c r="N39" s="59">
        <f t="shared" si="5"/>
        <v>1156.9444444444441</v>
      </c>
      <c r="O39" s="59">
        <f>'Kredyt Mieszkaniowy #naStart'!$N39+'Kredyt Mieszkaniowy #naStart'!$M39</f>
        <v>1712.4999999999995</v>
      </c>
      <c r="P39" s="59">
        <f t="shared" si="6"/>
        <v>810.00000000000011</v>
      </c>
      <c r="Q39" s="59">
        <f t="shared" si="7"/>
        <v>810.00000000000011</v>
      </c>
      <c r="R39" s="59">
        <f>'Kredyt Mieszkaniowy #naStart'!$N39-'Kredyt Mieszkaniowy #naStart'!$Q39</f>
        <v>346.944444444444</v>
      </c>
      <c r="S39" s="59">
        <f t="shared" si="8"/>
        <v>902.49999999999943</v>
      </c>
      <c r="T39" s="58">
        <f t="shared" si="23"/>
        <v>97222.22222222219</v>
      </c>
      <c r="U39" s="58">
        <f t="shared" si="9"/>
        <v>277.77777777777777</v>
      </c>
      <c r="V39" s="58">
        <f t="shared" si="10"/>
        <v>578.47222222222206</v>
      </c>
      <c r="W39" s="58">
        <f t="shared" si="24"/>
        <v>856.24999999999977</v>
      </c>
      <c r="Y39" s="84">
        <v>11</v>
      </c>
      <c r="Z39" s="85">
        <f t="shared" si="32"/>
        <v>297542.99114859616</v>
      </c>
      <c r="AA39" s="85">
        <f t="shared" si="25"/>
        <v>253.81299173045088</v>
      </c>
      <c r="AB39" s="85">
        <f t="shared" si="26"/>
        <v>1770.3807973341472</v>
      </c>
      <c r="AC39" s="85">
        <f t="shared" si="11"/>
        <v>2024.1937890645981</v>
      </c>
      <c r="AD39" s="86">
        <f t="shared" si="12"/>
        <v>265.44378906459906</v>
      </c>
      <c r="AE39" s="40"/>
      <c r="AF39" s="84">
        <v>11</v>
      </c>
      <c r="AG39" s="85">
        <f t="shared" si="33"/>
        <v>291666.66666666686</v>
      </c>
      <c r="AH39" s="85">
        <f t="shared" si="13"/>
        <v>833.33333333333337</v>
      </c>
      <c r="AI39" s="85">
        <f t="shared" si="27"/>
        <v>1735.4166666666679</v>
      </c>
      <c r="AJ39" s="85">
        <f t="shared" si="28"/>
        <v>2568.7500000000014</v>
      </c>
      <c r="AK39" s="86">
        <f t="shared" si="14"/>
        <v>810.00000000000227</v>
      </c>
      <c r="AM39" s="80">
        <v>11</v>
      </c>
      <c r="AN39" s="59">
        <f t="shared" si="34"/>
        <v>291666.66666666686</v>
      </c>
      <c r="AO39" s="59">
        <f>IF(Obliczenia!$D$28="nie można skorzystać z programu",0,IF(AM39&lt;=$B$13,Obliczenia!$C$26/$B$13,0))</f>
        <v>833.33333333333337</v>
      </c>
      <c r="AP39" s="59">
        <f t="shared" si="29"/>
        <v>1735.4166666666679</v>
      </c>
      <c r="AQ39" s="59">
        <f t="shared" si="15"/>
        <v>2568.7500000000014</v>
      </c>
      <c r="AR39" s="59">
        <f t="shared" si="30"/>
        <v>1509.0277777777783</v>
      </c>
      <c r="AS39" s="59">
        <f t="shared" si="31"/>
        <v>1059.7222222222231</v>
      </c>
      <c r="AT39" s="88">
        <f>IF(Obliczenia!$D$28="nie można skorzystać z programu",0,AR39-J39)</f>
        <v>-249.72222222222081</v>
      </c>
    </row>
    <row r="40" spans="1:46" ht="14.1" customHeight="1" x14ac:dyDescent="0.3">
      <c r="A40" s="103" t="s">
        <v>37</v>
      </c>
      <c r="B40" s="103"/>
      <c r="C40" s="38"/>
      <c r="D40" s="80">
        <v>12</v>
      </c>
      <c r="E40" s="81">
        <f t="shared" si="16"/>
        <v>290833.33333333326</v>
      </c>
      <c r="F40" s="81">
        <f t="shared" si="17"/>
        <v>833.33333333333326</v>
      </c>
      <c r="G40" s="81">
        <f t="shared" si="18"/>
        <v>1730.4583333333326</v>
      </c>
      <c r="H40" s="81">
        <f t="shared" si="19"/>
        <v>920.45833333333258</v>
      </c>
      <c r="I40" s="81">
        <f t="shared" si="20"/>
        <v>2563.7916666666661</v>
      </c>
      <c r="J40" s="82">
        <f t="shared" si="3"/>
        <v>1753.7916666666656</v>
      </c>
      <c r="K40" s="83">
        <f t="shared" si="21"/>
        <v>810.00000000000011</v>
      </c>
      <c r="L40" s="59">
        <f t="shared" si="22"/>
        <v>193888.88888888882</v>
      </c>
      <c r="M40" s="59">
        <f t="shared" si="4"/>
        <v>555.55555555555554</v>
      </c>
      <c r="N40" s="59">
        <f t="shared" si="5"/>
        <v>1153.6388888888885</v>
      </c>
      <c r="O40" s="59">
        <f>'Kredyt Mieszkaniowy #naStart'!$N40+'Kredyt Mieszkaniowy #naStart'!$M40</f>
        <v>1709.1944444444439</v>
      </c>
      <c r="P40" s="59">
        <f t="shared" si="6"/>
        <v>810.00000000000011</v>
      </c>
      <c r="Q40" s="59">
        <f t="shared" si="7"/>
        <v>810.00000000000011</v>
      </c>
      <c r="R40" s="59">
        <f>'Kredyt Mieszkaniowy #naStart'!$N40-'Kredyt Mieszkaniowy #naStart'!$Q40</f>
        <v>343.63888888888835</v>
      </c>
      <c r="S40" s="59">
        <f t="shared" si="8"/>
        <v>899.19444444444377</v>
      </c>
      <c r="T40" s="59">
        <f t="shared" si="23"/>
        <v>96944.444444444409</v>
      </c>
      <c r="U40" s="58">
        <f t="shared" si="9"/>
        <v>277.77777777777777</v>
      </c>
      <c r="V40" s="58">
        <f t="shared" si="10"/>
        <v>576.81944444444423</v>
      </c>
      <c r="W40" s="58">
        <f t="shared" si="24"/>
        <v>854.59722222222194</v>
      </c>
      <c r="Y40" s="84">
        <v>12</v>
      </c>
      <c r="Z40" s="85">
        <f t="shared" si="32"/>
        <v>297289.1781568657</v>
      </c>
      <c r="AA40" s="85">
        <f t="shared" si="25"/>
        <v>255.32317903124707</v>
      </c>
      <c r="AB40" s="85">
        <f t="shared" si="26"/>
        <v>1768.8706100333511</v>
      </c>
      <c r="AC40" s="85">
        <f t="shared" si="11"/>
        <v>2024.1937890645981</v>
      </c>
      <c r="AD40" s="86">
        <f t="shared" si="12"/>
        <v>270.40212239793254</v>
      </c>
      <c r="AE40" s="40"/>
      <c r="AF40" s="84">
        <v>12</v>
      </c>
      <c r="AG40" s="85">
        <f t="shared" si="33"/>
        <v>290833.33333333355</v>
      </c>
      <c r="AH40" s="85">
        <f t="shared" si="13"/>
        <v>833.33333333333337</v>
      </c>
      <c r="AI40" s="85">
        <f t="shared" si="27"/>
        <v>1730.4583333333346</v>
      </c>
      <c r="AJ40" s="85">
        <f t="shared" si="28"/>
        <v>2563.7916666666679</v>
      </c>
      <c r="AK40" s="86">
        <f t="shared" si="14"/>
        <v>810.00000000000227</v>
      </c>
      <c r="AM40" s="80">
        <v>12</v>
      </c>
      <c r="AN40" s="59">
        <f t="shared" si="34"/>
        <v>290833.33333333355</v>
      </c>
      <c r="AO40" s="59">
        <f>IF(Obliczenia!$D$28="nie można skorzystać z programu",0,IF(AM40&lt;=$B$13,Obliczenia!$C$26/$B$13,0))</f>
        <v>833.33333333333337</v>
      </c>
      <c r="AP40" s="59">
        <f t="shared" si="29"/>
        <v>1730.4583333333348</v>
      </c>
      <c r="AQ40" s="59">
        <f t="shared" si="15"/>
        <v>2563.7916666666683</v>
      </c>
      <c r="AR40" s="59">
        <f t="shared" si="30"/>
        <v>1507.0972222222231</v>
      </c>
      <c r="AS40" s="59">
        <f t="shared" si="31"/>
        <v>1056.6944444444453</v>
      </c>
      <c r="AT40" s="88">
        <f>IF(Obliczenia!$D$28="nie można skorzystać z programu",0,AR40-J40)</f>
        <v>-246.69444444444252</v>
      </c>
    </row>
    <row r="41" spans="1:46" ht="14.1" customHeight="1" x14ac:dyDescent="0.3">
      <c r="A41" s="37" t="s">
        <v>64</v>
      </c>
      <c r="B41" s="44">
        <f>B44-B37</f>
        <v>170924.40871135151</v>
      </c>
      <c r="C41" s="38"/>
      <c r="D41" s="80">
        <v>13</v>
      </c>
      <c r="E41" s="81">
        <f t="shared" si="16"/>
        <v>289999.99999999988</v>
      </c>
      <c r="F41" s="81">
        <f t="shared" si="17"/>
        <v>833.33333333333326</v>
      </c>
      <c r="G41" s="81">
        <f t="shared" si="18"/>
        <v>1725.4999999999991</v>
      </c>
      <c r="H41" s="81">
        <f t="shared" si="19"/>
        <v>915.49999999999909</v>
      </c>
      <c r="I41" s="81">
        <f t="shared" si="20"/>
        <v>2558.8333333333321</v>
      </c>
      <c r="J41" s="82">
        <f t="shared" si="3"/>
        <v>1748.8333333333321</v>
      </c>
      <c r="K41" s="83">
        <f t="shared" si="21"/>
        <v>810.00000000000011</v>
      </c>
      <c r="L41" s="59">
        <f t="shared" si="22"/>
        <v>193333.33333333326</v>
      </c>
      <c r="M41" s="59">
        <f t="shared" si="4"/>
        <v>555.55555555555554</v>
      </c>
      <c r="N41" s="59">
        <f t="shared" si="5"/>
        <v>1150.3333333333328</v>
      </c>
      <c r="O41" s="59">
        <f>'Kredyt Mieszkaniowy #naStart'!$N41+'Kredyt Mieszkaniowy #naStart'!$M41</f>
        <v>1705.8888888888882</v>
      </c>
      <c r="P41" s="59">
        <f t="shared" si="6"/>
        <v>810.00000000000011</v>
      </c>
      <c r="Q41" s="59">
        <f t="shared" si="7"/>
        <v>810.00000000000011</v>
      </c>
      <c r="R41" s="59">
        <f>'Kredyt Mieszkaniowy #naStart'!$N41-'Kredyt Mieszkaniowy #naStart'!$Q41</f>
        <v>340.33333333333269</v>
      </c>
      <c r="S41" s="59">
        <f t="shared" si="8"/>
        <v>895.88888888888812</v>
      </c>
      <c r="T41" s="58">
        <f t="shared" si="23"/>
        <v>96666.666666666628</v>
      </c>
      <c r="U41" s="58">
        <f t="shared" si="9"/>
        <v>277.77777777777777</v>
      </c>
      <c r="V41" s="58">
        <f t="shared" si="10"/>
        <v>575.1666666666664</v>
      </c>
      <c r="W41" s="58">
        <f t="shared" si="24"/>
        <v>852.94444444444412</v>
      </c>
      <c r="Y41" s="84">
        <v>13</v>
      </c>
      <c r="Z41" s="85">
        <f t="shared" si="32"/>
        <v>297033.85497783445</v>
      </c>
      <c r="AA41" s="85">
        <f t="shared" si="25"/>
        <v>256.84235194648306</v>
      </c>
      <c r="AB41" s="85">
        <f t="shared" si="26"/>
        <v>1767.351437118115</v>
      </c>
      <c r="AC41" s="85">
        <f t="shared" si="11"/>
        <v>2024.1937890645981</v>
      </c>
      <c r="AD41" s="86">
        <f t="shared" si="12"/>
        <v>275.36045573126603</v>
      </c>
      <c r="AE41" s="40"/>
      <c r="AF41" s="84">
        <v>13</v>
      </c>
      <c r="AG41" s="85">
        <f t="shared" si="33"/>
        <v>290000.00000000023</v>
      </c>
      <c r="AH41" s="85">
        <f t="shared" si="13"/>
        <v>833.33333333333337</v>
      </c>
      <c r="AI41" s="85">
        <f t="shared" si="27"/>
        <v>1725.5000000000016</v>
      </c>
      <c r="AJ41" s="85">
        <f t="shared" si="28"/>
        <v>2558.8333333333348</v>
      </c>
      <c r="AK41" s="86">
        <f t="shared" si="14"/>
        <v>810.00000000000273</v>
      </c>
      <c r="AM41" s="80">
        <v>13</v>
      </c>
      <c r="AN41" s="59">
        <f t="shared" si="34"/>
        <v>290000.00000000023</v>
      </c>
      <c r="AO41" s="59">
        <f>IF(Obliczenia!$D$28="nie można skorzystać z programu",0,IF(AM41&lt;=$B$13,Obliczenia!$C$26/$B$13,0))</f>
        <v>833.33333333333337</v>
      </c>
      <c r="AP41" s="59">
        <f t="shared" si="29"/>
        <v>1725.5000000000016</v>
      </c>
      <c r="AQ41" s="59">
        <f t="shared" si="15"/>
        <v>2558.8333333333348</v>
      </c>
      <c r="AR41" s="59">
        <f t="shared" si="30"/>
        <v>1505.1666666666674</v>
      </c>
      <c r="AS41" s="59">
        <f t="shared" si="31"/>
        <v>1053.6666666666674</v>
      </c>
      <c r="AT41" s="88">
        <f>IF(Obliczenia!$D$28="nie można skorzystać z programu",0,AR41-J41)</f>
        <v>-243.6666666666647</v>
      </c>
    </row>
    <row r="42" spans="1:46" ht="14.1" customHeight="1" x14ac:dyDescent="0.3">
      <c r="A42" s="37" t="s">
        <v>63</v>
      </c>
      <c r="B42" s="44">
        <f>B47-B37</f>
        <v>64407.144648096699</v>
      </c>
      <c r="C42" s="38"/>
      <c r="D42" s="80">
        <v>14</v>
      </c>
      <c r="E42" s="81">
        <f t="shared" si="16"/>
        <v>289166.66666666651</v>
      </c>
      <c r="F42" s="81">
        <f t="shared" si="17"/>
        <v>833.33333333333326</v>
      </c>
      <c r="G42" s="81">
        <f t="shared" si="18"/>
        <v>1720.5416666666661</v>
      </c>
      <c r="H42" s="81">
        <f t="shared" si="19"/>
        <v>910.54166666666595</v>
      </c>
      <c r="I42" s="81">
        <f t="shared" si="20"/>
        <v>2553.8749999999995</v>
      </c>
      <c r="J42" s="82">
        <f t="shared" si="3"/>
        <v>1743.8749999999995</v>
      </c>
      <c r="K42" s="83">
        <f t="shared" si="21"/>
        <v>810.00000000000011</v>
      </c>
      <c r="L42" s="59">
        <f t="shared" si="22"/>
        <v>192777.77777777769</v>
      </c>
      <c r="M42" s="59">
        <f t="shared" si="4"/>
        <v>555.55555555555554</v>
      </c>
      <c r="N42" s="59">
        <f t="shared" si="5"/>
        <v>1147.0277777777774</v>
      </c>
      <c r="O42" s="59">
        <f>'Kredyt Mieszkaniowy #naStart'!$N42+'Kredyt Mieszkaniowy #naStart'!$M42</f>
        <v>1702.583333333333</v>
      </c>
      <c r="P42" s="59">
        <f t="shared" si="6"/>
        <v>810.00000000000011</v>
      </c>
      <c r="Q42" s="59">
        <f t="shared" si="7"/>
        <v>810.00000000000011</v>
      </c>
      <c r="R42" s="59">
        <f>'Kredyt Mieszkaniowy #naStart'!$N42-'Kredyt Mieszkaniowy #naStart'!$Q42</f>
        <v>337.02777777777726</v>
      </c>
      <c r="S42" s="59">
        <f t="shared" si="8"/>
        <v>892.58333333333292</v>
      </c>
      <c r="T42" s="59">
        <f t="shared" si="23"/>
        <v>96388.888888888847</v>
      </c>
      <c r="U42" s="58">
        <f t="shared" si="9"/>
        <v>277.77777777777777</v>
      </c>
      <c r="V42" s="58">
        <f t="shared" si="10"/>
        <v>573.51388888888869</v>
      </c>
      <c r="W42" s="58">
        <f t="shared" si="24"/>
        <v>851.29166666666652</v>
      </c>
      <c r="Y42" s="84">
        <v>14</v>
      </c>
      <c r="Z42" s="85">
        <f t="shared" si="32"/>
        <v>296777.01262588799</v>
      </c>
      <c r="AA42" s="85">
        <f t="shared" si="25"/>
        <v>258.37056394056458</v>
      </c>
      <c r="AB42" s="85">
        <f t="shared" si="26"/>
        <v>1765.8232251240336</v>
      </c>
      <c r="AC42" s="85">
        <f t="shared" si="11"/>
        <v>2024.1937890645981</v>
      </c>
      <c r="AD42" s="86">
        <f t="shared" si="12"/>
        <v>280.3187890645986</v>
      </c>
      <c r="AE42" s="40"/>
      <c r="AF42" s="84">
        <v>14</v>
      </c>
      <c r="AG42" s="85">
        <f t="shared" si="33"/>
        <v>289166.66666666692</v>
      </c>
      <c r="AH42" s="85">
        <f t="shared" si="13"/>
        <v>833.33333333333337</v>
      </c>
      <c r="AI42" s="85">
        <f t="shared" si="27"/>
        <v>1720.5416666666683</v>
      </c>
      <c r="AJ42" s="85">
        <f t="shared" si="28"/>
        <v>2553.8750000000018</v>
      </c>
      <c r="AK42" s="86">
        <f t="shared" si="14"/>
        <v>810.00000000000227</v>
      </c>
      <c r="AM42" s="80">
        <v>14</v>
      </c>
      <c r="AN42" s="59">
        <f t="shared" si="34"/>
        <v>289166.66666666692</v>
      </c>
      <c r="AO42" s="59">
        <f>IF(Obliczenia!$D$28="nie można skorzystać z programu",0,IF(AM42&lt;=$B$13,Obliczenia!$C$26/$B$13,0))</f>
        <v>833.33333333333337</v>
      </c>
      <c r="AP42" s="59">
        <f t="shared" si="29"/>
        <v>1720.5416666666681</v>
      </c>
      <c r="AQ42" s="59">
        <f t="shared" si="15"/>
        <v>2553.8750000000014</v>
      </c>
      <c r="AR42" s="59">
        <f t="shared" si="30"/>
        <v>1503.2361111111115</v>
      </c>
      <c r="AS42" s="59">
        <f t="shared" si="31"/>
        <v>1050.6388888888898</v>
      </c>
      <c r="AT42" s="88">
        <f>IF(Obliczenia!$D$28="nie można skorzystać z programu",0,AR42-J42)</f>
        <v>-240.638888888888</v>
      </c>
    </row>
    <row r="43" spans="1:46" ht="14.1" customHeight="1" x14ac:dyDescent="0.3">
      <c r="A43" s="111" t="s">
        <v>66</v>
      </c>
      <c r="B43" s="112"/>
      <c r="C43" s="38"/>
      <c r="D43" s="80">
        <v>15</v>
      </c>
      <c r="E43" s="81">
        <f t="shared" si="16"/>
        <v>288333.3333333332</v>
      </c>
      <c r="F43" s="81">
        <f t="shared" si="17"/>
        <v>833.33333333333326</v>
      </c>
      <c r="G43" s="81">
        <f t="shared" si="18"/>
        <v>1715.5833333333326</v>
      </c>
      <c r="H43" s="81">
        <f t="shared" si="19"/>
        <v>905.58333333333246</v>
      </c>
      <c r="I43" s="81">
        <f t="shared" si="20"/>
        <v>2548.9166666666661</v>
      </c>
      <c r="J43" s="82">
        <f t="shared" si="3"/>
        <v>1738.9166666666661</v>
      </c>
      <c r="K43" s="83">
        <f t="shared" si="21"/>
        <v>810.00000000000011</v>
      </c>
      <c r="L43" s="59">
        <f t="shared" si="22"/>
        <v>192222.22222222213</v>
      </c>
      <c r="M43" s="59">
        <f t="shared" si="4"/>
        <v>555.55555555555554</v>
      </c>
      <c r="N43" s="59">
        <f t="shared" si="5"/>
        <v>1143.7222222222217</v>
      </c>
      <c r="O43" s="59">
        <f>'Kredyt Mieszkaniowy #naStart'!$N43+'Kredyt Mieszkaniowy #naStart'!$M43</f>
        <v>1699.2777777777774</v>
      </c>
      <c r="P43" s="59">
        <f t="shared" si="6"/>
        <v>810.00000000000011</v>
      </c>
      <c r="Q43" s="59">
        <f t="shared" si="7"/>
        <v>810.00000000000011</v>
      </c>
      <c r="R43" s="59">
        <f>'Kredyt Mieszkaniowy #naStart'!$N43-'Kredyt Mieszkaniowy #naStart'!$Q43</f>
        <v>333.7222222222216</v>
      </c>
      <c r="S43" s="59">
        <f t="shared" si="8"/>
        <v>889.27777777777726</v>
      </c>
      <c r="T43" s="58">
        <f t="shared" si="23"/>
        <v>96111.111111111066</v>
      </c>
      <c r="U43" s="58">
        <f t="shared" si="9"/>
        <v>277.77777777777777</v>
      </c>
      <c r="V43" s="58">
        <f t="shared" si="10"/>
        <v>571.86111111111086</v>
      </c>
      <c r="W43" s="58">
        <f t="shared" si="24"/>
        <v>849.63888888888869</v>
      </c>
      <c r="Y43" s="84">
        <v>15</v>
      </c>
      <c r="Z43" s="85">
        <f t="shared" si="32"/>
        <v>296518.64206194744</v>
      </c>
      <c r="AA43" s="85">
        <f t="shared" si="25"/>
        <v>259.90786879601092</v>
      </c>
      <c r="AB43" s="85">
        <f t="shared" si="26"/>
        <v>1764.2859202685875</v>
      </c>
      <c r="AC43" s="85">
        <f t="shared" si="11"/>
        <v>2024.1937890645984</v>
      </c>
      <c r="AD43" s="86">
        <f t="shared" si="12"/>
        <v>285.27712239793232</v>
      </c>
      <c r="AE43" s="40"/>
      <c r="AF43" s="84">
        <v>15</v>
      </c>
      <c r="AG43" s="85">
        <f t="shared" si="33"/>
        <v>288333.3333333336</v>
      </c>
      <c r="AH43" s="85">
        <f t="shared" si="13"/>
        <v>833.33333333333337</v>
      </c>
      <c r="AI43" s="85">
        <f t="shared" si="27"/>
        <v>1715.5833333333351</v>
      </c>
      <c r="AJ43" s="85">
        <f t="shared" si="28"/>
        <v>2548.9166666666683</v>
      </c>
      <c r="AK43" s="86">
        <f t="shared" si="14"/>
        <v>810.00000000000227</v>
      </c>
      <c r="AM43" s="80">
        <v>15</v>
      </c>
      <c r="AN43" s="59">
        <f t="shared" si="34"/>
        <v>288333.3333333336</v>
      </c>
      <c r="AO43" s="59">
        <f>IF(Obliczenia!$D$28="nie można skorzystać z programu",0,IF(AM43&lt;=$B$13,Obliczenia!$C$26/$B$13,0))</f>
        <v>833.33333333333337</v>
      </c>
      <c r="AP43" s="59">
        <f t="shared" si="29"/>
        <v>1715.5833333333351</v>
      </c>
      <c r="AQ43" s="59">
        <f t="shared" si="15"/>
        <v>2548.9166666666683</v>
      </c>
      <c r="AR43" s="59">
        <f t="shared" si="30"/>
        <v>1501.3055555555563</v>
      </c>
      <c r="AS43" s="59">
        <f t="shared" si="31"/>
        <v>1047.611111111112</v>
      </c>
      <c r="AT43" s="88">
        <f>IF(Obliczenia!$D$28="nie można skorzystać z programu",0,AR43-J43)</f>
        <v>-237.61111111110972</v>
      </c>
    </row>
    <row r="44" spans="1:46" ht="14.1" customHeight="1" x14ac:dyDescent="0.3">
      <c r="A44" s="37" t="s">
        <v>8</v>
      </c>
      <c r="B44" s="44">
        <f>'Kredyt Mieszkaniowy #naStart'!AB389</f>
        <v>428709.7640632551</v>
      </c>
      <c r="C44" s="38"/>
      <c r="D44" s="80">
        <v>16</v>
      </c>
      <c r="E44" s="81">
        <f t="shared" si="16"/>
        <v>287499.99999999988</v>
      </c>
      <c r="F44" s="81">
        <f t="shared" si="17"/>
        <v>833.33333333333326</v>
      </c>
      <c r="G44" s="81">
        <f t="shared" si="18"/>
        <v>1710.6249999999995</v>
      </c>
      <c r="H44" s="81">
        <f t="shared" si="19"/>
        <v>900.62499999999932</v>
      </c>
      <c r="I44" s="81">
        <f t="shared" si="20"/>
        <v>2543.9583333333326</v>
      </c>
      <c r="J44" s="82">
        <f t="shared" si="3"/>
        <v>1733.9583333333326</v>
      </c>
      <c r="K44" s="83">
        <f t="shared" si="21"/>
        <v>810.00000000000011</v>
      </c>
      <c r="L44" s="59">
        <f t="shared" si="22"/>
        <v>191666.66666666657</v>
      </c>
      <c r="M44" s="59">
        <f t="shared" si="4"/>
        <v>555.55555555555554</v>
      </c>
      <c r="N44" s="59">
        <f t="shared" si="5"/>
        <v>1140.4166666666663</v>
      </c>
      <c r="O44" s="59">
        <f>'Kredyt Mieszkaniowy #naStart'!$N44+'Kredyt Mieszkaniowy #naStart'!$M44</f>
        <v>1695.9722222222217</v>
      </c>
      <c r="P44" s="59">
        <f t="shared" si="6"/>
        <v>810.00000000000011</v>
      </c>
      <c r="Q44" s="59">
        <f t="shared" si="7"/>
        <v>810.00000000000011</v>
      </c>
      <c r="R44" s="59">
        <f>'Kredyt Mieszkaniowy #naStart'!$N44-'Kredyt Mieszkaniowy #naStart'!$Q44</f>
        <v>330.41666666666617</v>
      </c>
      <c r="S44" s="59">
        <f t="shared" si="8"/>
        <v>885.9722222222216</v>
      </c>
      <c r="T44" s="59">
        <f t="shared" si="23"/>
        <v>95833.333333333285</v>
      </c>
      <c r="U44" s="58">
        <f t="shared" si="9"/>
        <v>277.77777777777777</v>
      </c>
      <c r="V44" s="58">
        <f t="shared" si="10"/>
        <v>570.20833333333314</v>
      </c>
      <c r="W44" s="58">
        <f t="shared" si="24"/>
        <v>847.98611111111086</v>
      </c>
      <c r="Y44" s="84">
        <v>16</v>
      </c>
      <c r="Z44" s="85">
        <f t="shared" si="32"/>
        <v>296258.73419315141</v>
      </c>
      <c r="AA44" s="85">
        <f t="shared" si="25"/>
        <v>261.45432061534717</v>
      </c>
      <c r="AB44" s="85">
        <f t="shared" si="26"/>
        <v>1762.739468449251</v>
      </c>
      <c r="AC44" s="85">
        <f t="shared" si="11"/>
        <v>2024.1937890645981</v>
      </c>
      <c r="AD44" s="86">
        <f t="shared" si="12"/>
        <v>290.23545573126557</v>
      </c>
      <c r="AE44" s="50"/>
      <c r="AF44" s="84">
        <v>16</v>
      </c>
      <c r="AG44" s="85">
        <f t="shared" si="33"/>
        <v>287500.00000000029</v>
      </c>
      <c r="AH44" s="85">
        <f t="shared" si="13"/>
        <v>833.33333333333337</v>
      </c>
      <c r="AI44" s="85">
        <f t="shared" si="27"/>
        <v>1710.6250000000018</v>
      </c>
      <c r="AJ44" s="85">
        <f t="shared" si="28"/>
        <v>2543.9583333333353</v>
      </c>
      <c r="AK44" s="86">
        <f t="shared" si="14"/>
        <v>810.00000000000273</v>
      </c>
      <c r="AM44" s="80">
        <v>16</v>
      </c>
      <c r="AN44" s="59">
        <f t="shared" si="34"/>
        <v>287500.00000000029</v>
      </c>
      <c r="AO44" s="59">
        <f>IF(Obliczenia!$D$28="nie można skorzystać z programu",0,IF(AM44&lt;=$B$13,Obliczenia!$C$26/$B$13,0))</f>
        <v>833.33333333333337</v>
      </c>
      <c r="AP44" s="59">
        <f t="shared" si="29"/>
        <v>1710.6250000000018</v>
      </c>
      <c r="AQ44" s="59">
        <f t="shared" si="15"/>
        <v>2543.9583333333353</v>
      </c>
      <c r="AR44" s="59">
        <f t="shared" si="30"/>
        <v>1499.3750000000009</v>
      </c>
      <c r="AS44" s="59">
        <f t="shared" si="31"/>
        <v>1044.5833333333344</v>
      </c>
      <c r="AT44" s="88">
        <f>IF(Obliczenia!$D$28="nie można skorzystać z programu",0,AR44-J44)</f>
        <v>-234.58333333333167</v>
      </c>
    </row>
    <row r="45" spans="1:46" ht="14.1" customHeight="1" x14ac:dyDescent="0.3">
      <c r="A45" s="37" t="s">
        <v>6</v>
      </c>
      <c r="B45" s="44">
        <f>'Kredyt Mieszkaniowy #naStart'!AC389</f>
        <v>728709.76406325959</v>
      </c>
      <c r="C45" s="38"/>
      <c r="D45" s="80">
        <v>17</v>
      </c>
      <c r="E45" s="81">
        <f t="shared" si="16"/>
        <v>286666.66666666651</v>
      </c>
      <c r="F45" s="81">
        <f t="shared" si="17"/>
        <v>833.33333333333326</v>
      </c>
      <c r="G45" s="81">
        <f t="shared" si="18"/>
        <v>1705.6666666666661</v>
      </c>
      <c r="H45" s="81">
        <f t="shared" si="19"/>
        <v>895.66666666666583</v>
      </c>
      <c r="I45" s="81">
        <f t="shared" si="20"/>
        <v>2538.9999999999991</v>
      </c>
      <c r="J45" s="82">
        <f t="shared" si="3"/>
        <v>1728.9999999999991</v>
      </c>
      <c r="K45" s="83">
        <f t="shared" si="21"/>
        <v>810.00000000000011</v>
      </c>
      <c r="L45" s="59">
        <f t="shared" si="22"/>
        <v>191111.11111111101</v>
      </c>
      <c r="M45" s="59">
        <f t="shared" si="4"/>
        <v>555.55555555555554</v>
      </c>
      <c r="N45" s="59">
        <f t="shared" si="5"/>
        <v>1137.1111111111106</v>
      </c>
      <c r="O45" s="59">
        <f>'Kredyt Mieszkaniowy #naStart'!$N45+'Kredyt Mieszkaniowy #naStart'!$M45</f>
        <v>1692.6666666666661</v>
      </c>
      <c r="P45" s="59">
        <f t="shared" si="6"/>
        <v>810.00000000000011</v>
      </c>
      <c r="Q45" s="59">
        <f t="shared" si="7"/>
        <v>810.00000000000011</v>
      </c>
      <c r="R45" s="59">
        <f>'Kredyt Mieszkaniowy #naStart'!$N45-'Kredyt Mieszkaniowy #naStart'!$Q45</f>
        <v>327.11111111111052</v>
      </c>
      <c r="S45" s="59">
        <f t="shared" si="8"/>
        <v>882.66666666666595</v>
      </c>
      <c r="T45" s="58">
        <f t="shared" si="23"/>
        <v>95555.555555555504</v>
      </c>
      <c r="U45" s="58">
        <f t="shared" si="9"/>
        <v>277.77777777777777</v>
      </c>
      <c r="V45" s="58">
        <f t="shared" si="10"/>
        <v>568.55555555555532</v>
      </c>
      <c r="W45" s="58">
        <f t="shared" si="24"/>
        <v>846.33333333333303</v>
      </c>
      <c r="Y45" s="84">
        <v>17</v>
      </c>
      <c r="Z45" s="85">
        <f t="shared" si="32"/>
        <v>295997.27987253608</v>
      </c>
      <c r="AA45" s="85">
        <f t="shared" si="25"/>
        <v>263.00997382300864</v>
      </c>
      <c r="AB45" s="85">
        <f t="shared" si="26"/>
        <v>1761.1838152415899</v>
      </c>
      <c r="AC45" s="85">
        <f t="shared" si="11"/>
        <v>2024.1937890645986</v>
      </c>
      <c r="AD45" s="86">
        <f t="shared" si="12"/>
        <v>295.19378906459951</v>
      </c>
      <c r="AE45" s="51"/>
      <c r="AF45" s="84">
        <v>17</v>
      </c>
      <c r="AG45" s="85">
        <f t="shared" si="33"/>
        <v>286666.66666666698</v>
      </c>
      <c r="AH45" s="85">
        <f t="shared" si="13"/>
        <v>833.33333333333337</v>
      </c>
      <c r="AI45" s="85">
        <f t="shared" si="27"/>
        <v>1705.6666666666686</v>
      </c>
      <c r="AJ45" s="85">
        <f t="shared" si="28"/>
        <v>2539.0000000000018</v>
      </c>
      <c r="AK45" s="86">
        <f t="shared" si="14"/>
        <v>810.00000000000273</v>
      </c>
      <c r="AM45" s="80">
        <v>17</v>
      </c>
      <c r="AN45" s="59">
        <f t="shared" si="34"/>
        <v>286666.66666666698</v>
      </c>
      <c r="AO45" s="59">
        <f>IF(Obliczenia!$D$28="nie można skorzystać z programu",0,IF(AM45&lt;=$B$13,Obliczenia!$C$26/$B$13,0))</f>
        <v>833.33333333333337</v>
      </c>
      <c r="AP45" s="59">
        <f t="shared" si="29"/>
        <v>1705.6666666666686</v>
      </c>
      <c r="AQ45" s="59">
        <f t="shared" si="15"/>
        <v>2539.0000000000018</v>
      </c>
      <c r="AR45" s="59">
        <f t="shared" si="30"/>
        <v>1497.444444444445</v>
      </c>
      <c r="AS45" s="59">
        <f t="shared" si="31"/>
        <v>1041.5555555555568</v>
      </c>
      <c r="AT45" s="88">
        <f>IF(Obliczenia!$D$28="nie można skorzystać z programu",0,AR45-J45)</f>
        <v>-231.55555555555406</v>
      </c>
    </row>
    <row r="46" spans="1:46" ht="14.1" customHeight="1" x14ac:dyDescent="0.3">
      <c r="A46" s="107" t="s">
        <v>67</v>
      </c>
      <c r="B46" s="108"/>
      <c r="C46" s="38"/>
      <c r="D46" s="80">
        <v>18</v>
      </c>
      <c r="E46" s="81">
        <f t="shared" si="16"/>
        <v>285833.33333333314</v>
      </c>
      <c r="F46" s="81">
        <f t="shared" si="17"/>
        <v>833.33333333333326</v>
      </c>
      <c r="G46" s="81">
        <f t="shared" si="18"/>
        <v>1700.7083333333326</v>
      </c>
      <c r="H46" s="81">
        <f t="shared" si="19"/>
        <v>890.70833333333235</v>
      </c>
      <c r="I46" s="81">
        <f t="shared" si="20"/>
        <v>2534.0416666666656</v>
      </c>
      <c r="J46" s="82">
        <f t="shared" si="3"/>
        <v>1724.0416666666656</v>
      </c>
      <c r="K46" s="83">
        <f t="shared" si="21"/>
        <v>810.00000000000011</v>
      </c>
      <c r="L46" s="59">
        <f t="shared" si="22"/>
        <v>190555.55555555545</v>
      </c>
      <c r="M46" s="59">
        <f t="shared" si="4"/>
        <v>555.55555555555554</v>
      </c>
      <c r="N46" s="59">
        <f t="shared" si="5"/>
        <v>1133.805555555555</v>
      </c>
      <c r="O46" s="59">
        <f>'Kredyt Mieszkaniowy #naStart'!$N46+'Kredyt Mieszkaniowy #naStart'!$M46</f>
        <v>1689.3611111111104</v>
      </c>
      <c r="P46" s="59">
        <f t="shared" si="6"/>
        <v>810.00000000000011</v>
      </c>
      <c r="Q46" s="59">
        <f t="shared" si="7"/>
        <v>810.00000000000011</v>
      </c>
      <c r="R46" s="59">
        <f>'Kredyt Mieszkaniowy #naStart'!$N46-'Kredyt Mieszkaniowy #naStart'!$Q46</f>
        <v>323.80555555555486</v>
      </c>
      <c r="S46" s="59">
        <f t="shared" si="8"/>
        <v>879.36111111111029</v>
      </c>
      <c r="T46" s="59">
        <f t="shared" si="23"/>
        <v>95277.777777777723</v>
      </c>
      <c r="U46" s="58">
        <f t="shared" si="9"/>
        <v>277.77777777777777</v>
      </c>
      <c r="V46" s="58">
        <f t="shared" si="10"/>
        <v>566.90277777777749</v>
      </c>
      <c r="W46" s="58">
        <f t="shared" si="24"/>
        <v>844.6805555555552</v>
      </c>
      <c r="Y46" s="84">
        <v>18</v>
      </c>
      <c r="Z46" s="85">
        <f t="shared" si="32"/>
        <v>295734.26989871304</v>
      </c>
      <c r="AA46" s="85">
        <f t="shared" si="25"/>
        <v>264.57488316725545</v>
      </c>
      <c r="AB46" s="85">
        <f t="shared" si="26"/>
        <v>1759.6189058973428</v>
      </c>
      <c r="AC46" s="85">
        <f t="shared" si="11"/>
        <v>2024.1937890645981</v>
      </c>
      <c r="AD46" s="86">
        <f t="shared" si="12"/>
        <v>300.15212239793254</v>
      </c>
      <c r="AE46" s="40"/>
      <c r="AF46" s="84">
        <v>18</v>
      </c>
      <c r="AG46" s="85">
        <f t="shared" si="33"/>
        <v>285833.33333333366</v>
      </c>
      <c r="AH46" s="85">
        <f t="shared" si="13"/>
        <v>833.33333333333337</v>
      </c>
      <c r="AI46" s="85">
        <f t="shared" si="27"/>
        <v>1700.7083333333355</v>
      </c>
      <c r="AJ46" s="85">
        <f t="shared" si="28"/>
        <v>2534.0416666666688</v>
      </c>
      <c r="AK46" s="86">
        <f t="shared" si="14"/>
        <v>810.00000000000318</v>
      </c>
      <c r="AM46" s="80">
        <v>18</v>
      </c>
      <c r="AN46" s="59">
        <f t="shared" si="34"/>
        <v>285833.33333333366</v>
      </c>
      <c r="AO46" s="59">
        <f>IF(Obliczenia!$D$28="nie można skorzystać z programu",0,IF(AM46&lt;=$B$13,Obliczenia!$C$26/$B$13,0))</f>
        <v>833.33333333333337</v>
      </c>
      <c r="AP46" s="59">
        <f t="shared" si="29"/>
        <v>1700.7083333333355</v>
      </c>
      <c r="AQ46" s="59">
        <f t="shared" si="15"/>
        <v>2534.0416666666688</v>
      </c>
      <c r="AR46" s="59">
        <f t="shared" si="30"/>
        <v>1495.5138888888898</v>
      </c>
      <c r="AS46" s="59">
        <f t="shared" si="31"/>
        <v>1038.527777777779</v>
      </c>
      <c r="AT46" s="88">
        <f>IF(Obliczenia!$D$28="nie można skorzystać z programu",0,AR46-J46)</f>
        <v>-228.52777777777578</v>
      </c>
    </row>
    <row r="47" spans="1:46" ht="14.1" customHeight="1" x14ac:dyDescent="0.3">
      <c r="A47" s="37" t="s">
        <v>8</v>
      </c>
      <c r="B47" s="44">
        <f>'Kredyt Mieszkaniowy #naStart'!AI389</f>
        <v>322192.50000000029</v>
      </c>
      <c r="C47" s="38"/>
      <c r="D47" s="80">
        <v>19</v>
      </c>
      <c r="E47" s="81">
        <f t="shared" si="16"/>
        <v>284999.99999999983</v>
      </c>
      <c r="F47" s="81">
        <f t="shared" si="17"/>
        <v>833.33333333333326</v>
      </c>
      <c r="G47" s="81">
        <f t="shared" si="18"/>
        <v>1695.7499999999991</v>
      </c>
      <c r="H47" s="81">
        <f t="shared" si="19"/>
        <v>885.74999999999886</v>
      </c>
      <c r="I47" s="81">
        <f t="shared" si="20"/>
        <v>2529.0833333333321</v>
      </c>
      <c r="J47" s="82">
        <f t="shared" si="3"/>
        <v>1719.0833333333321</v>
      </c>
      <c r="K47" s="83">
        <f t="shared" si="21"/>
        <v>810.00000000000011</v>
      </c>
      <c r="L47" s="59">
        <f t="shared" si="22"/>
        <v>189999.99999999988</v>
      </c>
      <c r="M47" s="59">
        <f t="shared" si="4"/>
        <v>555.55555555555554</v>
      </c>
      <c r="N47" s="59">
        <f t="shared" si="5"/>
        <v>1130.4999999999993</v>
      </c>
      <c r="O47" s="59">
        <f>'Kredyt Mieszkaniowy #naStart'!$N47+'Kredyt Mieszkaniowy #naStart'!$M47</f>
        <v>1686.0555555555547</v>
      </c>
      <c r="P47" s="59">
        <f t="shared" si="6"/>
        <v>810.00000000000011</v>
      </c>
      <c r="Q47" s="59">
        <f t="shared" si="7"/>
        <v>810.00000000000011</v>
      </c>
      <c r="R47" s="59">
        <f>'Kredyt Mieszkaniowy #naStart'!$N47-'Kredyt Mieszkaniowy #naStart'!$Q47</f>
        <v>320.4999999999992</v>
      </c>
      <c r="S47" s="59">
        <f t="shared" si="8"/>
        <v>876.05555555555463</v>
      </c>
      <c r="T47" s="58">
        <f t="shared" si="23"/>
        <v>94999.999999999942</v>
      </c>
      <c r="U47" s="58">
        <f t="shared" si="9"/>
        <v>277.77777777777777</v>
      </c>
      <c r="V47" s="58">
        <f t="shared" si="10"/>
        <v>565.24999999999966</v>
      </c>
      <c r="W47" s="58">
        <f t="shared" si="24"/>
        <v>843.02777777777737</v>
      </c>
      <c r="Y47" s="84">
        <v>19</v>
      </c>
      <c r="Z47" s="85">
        <f t="shared" si="32"/>
        <v>295469.69501554576</v>
      </c>
      <c r="AA47" s="85">
        <f t="shared" si="25"/>
        <v>266.14910372210056</v>
      </c>
      <c r="AB47" s="85">
        <f t="shared" si="26"/>
        <v>1758.0446853424974</v>
      </c>
      <c r="AC47" s="85">
        <f t="shared" si="11"/>
        <v>2024.1937890645979</v>
      </c>
      <c r="AD47" s="86">
        <f t="shared" si="12"/>
        <v>305.1104557312658</v>
      </c>
      <c r="AE47" s="50"/>
      <c r="AF47" s="84">
        <v>19</v>
      </c>
      <c r="AG47" s="85">
        <f t="shared" si="33"/>
        <v>285000.00000000035</v>
      </c>
      <c r="AH47" s="85">
        <f t="shared" si="13"/>
        <v>833.33333333333337</v>
      </c>
      <c r="AI47" s="85">
        <f t="shared" si="27"/>
        <v>1695.7500000000023</v>
      </c>
      <c r="AJ47" s="85">
        <f t="shared" si="28"/>
        <v>2529.0833333333358</v>
      </c>
      <c r="AK47" s="86">
        <f t="shared" si="14"/>
        <v>810.00000000000364</v>
      </c>
      <c r="AM47" s="80">
        <v>19</v>
      </c>
      <c r="AN47" s="59">
        <f t="shared" si="34"/>
        <v>285000.00000000035</v>
      </c>
      <c r="AO47" s="59">
        <f>IF(Obliczenia!$D$28="nie można skorzystać z programu",0,IF(AM47&lt;=$B$13,Obliczenia!$C$26/$B$13,0))</f>
        <v>833.33333333333337</v>
      </c>
      <c r="AP47" s="59">
        <f t="shared" si="29"/>
        <v>1695.750000000002</v>
      </c>
      <c r="AQ47" s="59">
        <f t="shared" si="15"/>
        <v>2529.0833333333353</v>
      </c>
      <c r="AR47" s="59">
        <f t="shared" si="30"/>
        <v>1493.5833333333339</v>
      </c>
      <c r="AS47" s="59">
        <f t="shared" si="31"/>
        <v>1035.5000000000014</v>
      </c>
      <c r="AT47" s="88">
        <f>IF(Obliczenia!$D$28="nie można skorzystać z programu",0,AR47-J47)</f>
        <v>-225.49999999999818</v>
      </c>
    </row>
    <row r="48" spans="1:46" ht="14.1" customHeight="1" x14ac:dyDescent="0.3">
      <c r="A48" s="37" t="s">
        <v>6</v>
      </c>
      <c r="B48" s="44">
        <f>'Kredyt Mieszkaniowy #naStart'!AJ389</f>
        <v>622192.50000000012</v>
      </c>
      <c r="C48" s="38"/>
      <c r="D48" s="80">
        <v>20</v>
      </c>
      <c r="E48" s="81">
        <f t="shared" si="16"/>
        <v>284166.66666666651</v>
      </c>
      <c r="F48" s="81">
        <f t="shared" si="17"/>
        <v>833.33333333333326</v>
      </c>
      <c r="G48" s="81">
        <f t="shared" si="18"/>
        <v>1690.7916666666656</v>
      </c>
      <c r="H48" s="81">
        <f t="shared" si="19"/>
        <v>880.79166666666538</v>
      </c>
      <c r="I48" s="81">
        <f t="shared" si="20"/>
        <v>2524.1249999999986</v>
      </c>
      <c r="J48" s="82">
        <f t="shared" si="3"/>
        <v>1714.1249999999986</v>
      </c>
      <c r="K48" s="83">
        <f t="shared" si="21"/>
        <v>810.00000000000011</v>
      </c>
      <c r="L48" s="59">
        <f t="shared" si="22"/>
        <v>189444.44444444432</v>
      </c>
      <c r="M48" s="59">
        <f t="shared" si="4"/>
        <v>555.55555555555554</v>
      </c>
      <c r="N48" s="59">
        <f t="shared" si="5"/>
        <v>1127.1944444444437</v>
      </c>
      <c r="O48" s="59">
        <f>'Kredyt Mieszkaniowy #naStart'!$N48+'Kredyt Mieszkaniowy #naStart'!$M48</f>
        <v>1682.7499999999991</v>
      </c>
      <c r="P48" s="59">
        <f t="shared" si="6"/>
        <v>810.00000000000011</v>
      </c>
      <c r="Q48" s="59">
        <f t="shared" si="7"/>
        <v>810.00000000000011</v>
      </c>
      <c r="R48" s="59">
        <f>'Kredyt Mieszkaniowy #naStart'!$N48-'Kredyt Mieszkaniowy #naStart'!$Q48</f>
        <v>317.19444444444355</v>
      </c>
      <c r="S48" s="59">
        <f t="shared" si="8"/>
        <v>872.74999999999898</v>
      </c>
      <c r="T48" s="59">
        <f t="shared" si="23"/>
        <v>94722.222222222161</v>
      </c>
      <c r="U48" s="58">
        <f t="shared" si="9"/>
        <v>277.77777777777777</v>
      </c>
      <c r="V48" s="58">
        <f t="shared" si="10"/>
        <v>563.59722222222183</v>
      </c>
      <c r="W48" s="58">
        <f t="shared" si="24"/>
        <v>841.37499999999955</v>
      </c>
      <c r="Y48" s="84">
        <v>20</v>
      </c>
      <c r="Z48" s="85">
        <f t="shared" si="32"/>
        <v>295203.54591182363</v>
      </c>
      <c r="AA48" s="85">
        <f t="shared" si="25"/>
        <v>267.73269088924701</v>
      </c>
      <c r="AB48" s="85">
        <f t="shared" si="26"/>
        <v>1756.4610981753508</v>
      </c>
      <c r="AC48" s="85">
        <f t="shared" si="11"/>
        <v>2024.1937890645977</v>
      </c>
      <c r="AD48" s="86">
        <f t="shared" si="12"/>
        <v>310.06878906459906</v>
      </c>
      <c r="AE48" s="50"/>
      <c r="AF48" s="84">
        <v>20</v>
      </c>
      <c r="AG48" s="85">
        <f t="shared" si="33"/>
        <v>284166.66666666704</v>
      </c>
      <c r="AH48" s="85">
        <f t="shared" si="13"/>
        <v>833.33333333333337</v>
      </c>
      <c r="AI48" s="85">
        <f t="shared" si="27"/>
        <v>1690.791666666669</v>
      </c>
      <c r="AJ48" s="85">
        <f t="shared" si="28"/>
        <v>2524.1250000000023</v>
      </c>
      <c r="AK48" s="86">
        <f t="shared" si="14"/>
        <v>810.00000000000364</v>
      </c>
      <c r="AM48" s="80">
        <v>20</v>
      </c>
      <c r="AN48" s="59">
        <f t="shared" si="34"/>
        <v>284166.66666666704</v>
      </c>
      <c r="AO48" s="59">
        <f>IF(Obliczenia!$D$28="nie można skorzystać z programu",0,IF(AM48&lt;=$B$13,Obliczenia!$C$26/$B$13,0))</f>
        <v>833.33333333333337</v>
      </c>
      <c r="AP48" s="59">
        <f t="shared" si="29"/>
        <v>1690.791666666669</v>
      </c>
      <c r="AQ48" s="59">
        <f t="shared" si="15"/>
        <v>2524.1250000000023</v>
      </c>
      <c r="AR48" s="59">
        <f t="shared" si="30"/>
        <v>1491.6527777777787</v>
      </c>
      <c r="AS48" s="59">
        <f t="shared" si="31"/>
        <v>1032.4722222222235</v>
      </c>
      <c r="AT48" s="88">
        <f>IF(Obliczenia!$D$28="nie można skorzystać z programu",0,AR48-J48)</f>
        <v>-222.4722222222199</v>
      </c>
    </row>
    <row r="49" spans="1:46" ht="14.1" customHeight="1" x14ac:dyDescent="0.3">
      <c r="A49" s="103" t="s">
        <v>80</v>
      </c>
      <c r="B49" s="103"/>
      <c r="C49" s="38"/>
      <c r="D49" s="80">
        <v>21</v>
      </c>
      <c r="E49" s="81">
        <f t="shared" si="16"/>
        <v>283333.33333333314</v>
      </c>
      <c r="F49" s="81">
        <f t="shared" si="17"/>
        <v>833.33333333333326</v>
      </c>
      <c r="G49" s="81">
        <f t="shared" si="18"/>
        <v>1685.8333333333323</v>
      </c>
      <c r="H49" s="81">
        <f t="shared" si="19"/>
        <v>875.83333333333223</v>
      </c>
      <c r="I49" s="81">
        <f t="shared" si="20"/>
        <v>2519.1666666666661</v>
      </c>
      <c r="J49" s="82">
        <f t="shared" si="3"/>
        <v>1709.1666666666656</v>
      </c>
      <c r="K49" s="83">
        <f t="shared" si="21"/>
        <v>810.00000000000011</v>
      </c>
      <c r="L49" s="59">
        <f t="shared" si="22"/>
        <v>188888.88888888876</v>
      </c>
      <c r="M49" s="59">
        <f t="shared" si="4"/>
        <v>555.55555555555554</v>
      </c>
      <c r="N49" s="59">
        <f t="shared" si="5"/>
        <v>1123.8888888888882</v>
      </c>
      <c r="O49" s="59">
        <f>'Kredyt Mieszkaniowy #naStart'!$N49+'Kredyt Mieszkaniowy #naStart'!$M49</f>
        <v>1679.4444444444439</v>
      </c>
      <c r="P49" s="59">
        <f t="shared" si="6"/>
        <v>810.00000000000011</v>
      </c>
      <c r="Q49" s="59">
        <f t="shared" si="7"/>
        <v>810.00000000000011</v>
      </c>
      <c r="R49" s="59">
        <f>'Kredyt Mieszkaniowy #naStart'!$N49-'Kredyt Mieszkaniowy #naStart'!$Q49</f>
        <v>313.88888888888812</v>
      </c>
      <c r="S49" s="59">
        <f t="shared" si="8"/>
        <v>869.44444444444377</v>
      </c>
      <c r="T49" s="58">
        <f t="shared" si="23"/>
        <v>94444.44444444438</v>
      </c>
      <c r="U49" s="58">
        <f t="shared" si="9"/>
        <v>277.77777777777777</v>
      </c>
      <c r="V49" s="58">
        <f t="shared" si="10"/>
        <v>561.94444444444412</v>
      </c>
      <c r="W49" s="58">
        <f t="shared" si="24"/>
        <v>839.72222222222194</v>
      </c>
      <c r="Y49" s="84">
        <v>21</v>
      </c>
      <c r="Z49" s="85">
        <f t="shared" si="32"/>
        <v>294935.81322093436</v>
      </c>
      <c r="AA49" s="85">
        <f t="shared" si="25"/>
        <v>269.3257004000381</v>
      </c>
      <c r="AB49" s="85">
        <f t="shared" si="26"/>
        <v>1754.8680886645595</v>
      </c>
      <c r="AC49" s="85">
        <f t="shared" si="11"/>
        <v>2024.1937890645977</v>
      </c>
      <c r="AD49" s="86">
        <f t="shared" si="12"/>
        <v>315.02712239793209</v>
      </c>
      <c r="AE49" s="50"/>
      <c r="AF49" s="84">
        <v>21</v>
      </c>
      <c r="AG49" s="85">
        <f t="shared" si="33"/>
        <v>283333.33333333372</v>
      </c>
      <c r="AH49" s="85">
        <f t="shared" si="13"/>
        <v>833.33333333333337</v>
      </c>
      <c r="AI49" s="85">
        <f t="shared" si="27"/>
        <v>1685.8333333333358</v>
      </c>
      <c r="AJ49" s="85">
        <f t="shared" si="28"/>
        <v>2519.1666666666692</v>
      </c>
      <c r="AK49" s="86">
        <f t="shared" si="14"/>
        <v>810.00000000000364</v>
      </c>
      <c r="AM49" s="80">
        <v>21</v>
      </c>
      <c r="AN49" s="59">
        <f t="shared" si="34"/>
        <v>283333.33333333372</v>
      </c>
      <c r="AO49" s="59">
        <f>IF(Obliczenia!$D$28="nie można skorzystać z programu",0,IF(AM49&lt;=$B$13,Obliczenia!$C$26/$B$13,0))</f>
        <v>833.33333333333337</v>
      </c>
      <c r="AP49" s="59">
        <f t="shared" si="29"/>
        <v>1685.8333333333358</v>
      </c>
      <c r="AQ49" s="59">
        <f t="shared" si="15"/>
        <v>2519.1666666666692</v>
      </c>
      <c r="AR49" s="59">
        <f t="shared" si="30"/>
        <v>1489.7222222222235</v>
      </c>
      <c r="AS49" s="59">
        <f t="shared" si="31"/>
        <v>1029.4444444444457</v>
      </c>
      <c r="AT49" s="88">
        <f>IF(Obliczenia!$D$28="nie można skorzystać z programu",0,AR49-J49)</f>
        <v>-219.44444444444207</v>
      </c>
    </row>
    <row r="50" spans="1:46" ht="14.1" customHeight="1" x14ac:dyDescent="0.3">
      <c r="A50" s="35" t="s">
        <v>79</v>
      </c>
      <c r="B50" s="43">
        <f>B51-B52</f>
        <v>-11981.666666666846</v>
      </c>
      <c r="C50" s="38"/>
      <c r="D50" s="80">
        <v>22</v>
      </c>
      <c r="E50" s="81">
        <f t="shared" si="16"/>
        <v>282499.99999999977</v>
      </c>
      <c r="F50" s="81">
        <f t="shared" si="17"/>
        <v>833.33333333333326</v>
      </c>
      <c r="G50" s="81">
        <f t="shared" si="18"/>
        <v>1680.8749999999989</v>
      </c>
      <c r="H50" s="81">
        <f t="shared" si="19"/>
        <v>870.87499999999875</v>
      </c>
      <c r="I50" s="81">
        <f t="shared" si="20"/>
        <v>2514.2083333333321</v>
      </c>
      <c r="J50" s="82">
        <f t="shared" si="3"/>
        <v>1704.2083333333321</v>
      </c>
      <c r="K50" s="83">
        <f t="shared" si="21"/>
        <v>810.00000000000011</v>
      </c>
      <c r="L50" s="59">
        <f t="shared" si="22"/>
        <v>188333.3333333332</v>
      </c>
      <c r="M50" s="59">
        <f t="shared" si="4"/>
        <v>555.55555555555554</v>
      </c>
      <c r="N50" s="59">
        <f t="shared" si="5"/>
        <v>1120.5833333333326</v>
      </c>
      <c r="O50" s="59">
        <f>'Kredyt Mieszkaniowy #naStart'!$N50+'Kredyt Mieszkaniowy #naStart'!$M50</f>
        <v>1676.1388888888882</v>
      </c>
      <c r="P50" s="59">
        <f t="shared" si="6"/>
        <v>810.00000000000011</v>
      </c>
      <c r="Q50" s="59">
        <f t="shared" si="7"/>
        <v>810.00000000000011</v>
      </c>
      <c r="R50" s="59">
        <f>'Kredyt Mieszkaniowy #naStart'!$N50-'Kredyt Mieszkaniowy #naStart'!$Q50</f>
        <v>310.58333333333246</v>
      </c>
      <c r="S50" s="59">
        <f t="shared" si="8"/>
        <v>866.13888888888812</v>
      </c>
      <c r="T50" s="59">
        <f t="shared" si="23"/>
        <v>94166.666666666599</v>
      </c>
      <c r="U50" s="58">
        <f t="shared" si="9"/>
        <v>277.77777777777777</v>
      </c>
      <c r="V50" s="58">
        <f t="shared" si="10"/>
        <v>560.29166666666629</v>
      </c>
      <c r="W50" s="58">
        <f t="shared" si="24"/>
        <v>838.06944444444412</v>
      </c>
      <c r="Y50" s="84">
        <v>22</v>
      </c>
      <c r="Z50" s="85">
        <f t="shared" si="32"/>
        <v>294666.48752053431</v>
      </c>
      <c r="AA50" s="85">
        <f t="shared" si="25"/>
        <v>270.92818831741829</v>
      </c>
      <c r="AB50" s="85">
        <f t="shared" si="26"/>
        <v>1753.2656007471792</v>
      </c>
      <c r="AC50" s="85">
        <f t="shared" si="11"/>
        <v>2024.1937890645975</v>
      </c>
      <c r="AD50" s="86">
        <f t="shared" si="12"/>
        <v>319.98545573126535</v>
      </c>
      <c r="AE50" s="50"/>
      <c r="AF50" s="84">
        <v>22</v>
      </c>
      <c r="AG50" s="85">
        <f t="shared" si="33"/>
        <v>282500.00000000041</v>
      </c>
      <c r="AH50" s="85">
        <f t="shared" si="13"/>
        <v>833.33333333333337</v>
      </c>
      <c r="AI50" s="85">
        <f t="shared" si="27"/>
        <v>1680.8750000000025</v>
      </c>
      <c r="AJ50" s="85">
        <f t="shared" si="28"/>
        <v>2514.2083333333358</v>
      </c>
      <c r="AK50" s="86">
        <f t="shared" si="14"/>
        <v>810.00000000000364</v>
      </c>
      <c r="AM50" s="80">
        <v>22</v>
      </c>
      <c r="AN50" s="59">
        <f t="shared" si="34"/>
        <v>282500.00000000041</v>
      </c>
      <c r="AO50" s="59">
        <f>IF(Obliczenia!$D$28="nie można skorzystać z programu",0,IF(AM50&lt;=$B$13,Obliczenia!$C$26/$B$13,0))</f>
        <v>833.33333333333337</v>
      </c>
      <c r="AP50" s="59">
        <f t="shared" si="29"/>
        <v>1680.8750000000025</v>
      </c>
      <c r="AQ50" s="59">
        <f t="shared" si="15"/>
        <v>2514.2083333333358</v>
      </c>
      <c r="AR50" s="59">
        <f t="shared" si="30"/>
        <v>1487.7916666666677</v>
      </c>
      <c r="AS50" s="59">
        <f t="shared" si="31"/>
        <v>1026.4166666666681</v>
      </c>
      <c r="AT50" s="88">
        <f>IF(Obliczenia!$D$28="nie można skorzystać z programu",0,AR50-J50)</f>
        <v>-216.41666666666447</v>
      </c>
    </row>
    <row r="51" spans="1:46" ht="14.1" customHeight="1" x14ac:dyDescent="0.3">
      <c r="A51" s="35" t="s">
        <v>77</v>
      </c>
      <c r="B51" s="43">
        <f>Q26</f>
        <v>97200.000000000015</v>
      </c>
      <c r="C51" s="38"/>
      <c r="D51" s="80">
        <v>23</v>
      </c>
      <c r="E51" s="81">
        <f t="shared" si="16"/>
        <v>281666.66666666645</v>
      </c>
      <c r="F51" s="81">
        <f t="shared" si="17"/>
        <v>833.33333333333326</v>
      </c>
      <c r="G51" s="81">
        <f t="shared" si="18"/>
        <v>1675.9166666666656</v>
      </c>
      <c r="H51" s="81">
        <f t="shared" si="19"/>
        <v>865.91666666666561</v>
      </c>
      <c r="I51" s="81">
        <f t="shared" si="20"/>
        <v>2509.2499999999991</v>
      </c>
      <c r="J51" s="82">
        <f t="shared" si="3"/>
        <v>1699.2499999999986</v>
      </c>
      <c r="K51" s="83">
        <f t="shared" si="21"/>
        <v>810.00000000000011</v>
      </c>
      <c r="L51" s="59">
        <f t="shared" si="22"/>
        <v>187777.77777777764</v>
      </c>
      <c r="M51" s="59">
        <f t="shared" si="4"/>
        <v>555.55555555555554</v>
      </c>
      <c r="N51" s="59">
        <f t="shared" si="5"/>
        <v>1117.2777777777771</v>
      </c>
      <c r="O51" s="59">
        <f>'Kredyt Mieszkaniowy #naStart'!$N51+'Kredyt Mieszkaniowy #naStart'!$M51</f>
        <v>1672.8333333333326</v>
      </c>
      <c r="P51" s="59">
        <f t="shared" si="6"/>
        <v>810.00000000000011</v>
      </c>
      <c r="Q51" s="59">
        <f t="shared" si="7"/>
        <v>810.00000000000011</v>
      </c>
      <c r="R51" s="59">
        <f>'Kredyt Mieszkaniowy #naStart'!$N51-'Kredyt Mieszkaniowy #naStart'!$Q51</f>
        <v>307.27777777777703</v>
      </c>
      <c r="S51" s="59">
        <f t="shared" si="8"/>
        <v>862.83333333333246</v>
      </c>
      <c r="T51" s="58">
        <f t="shared" si="23"/>
        <v>93888.888888888818</v>
      </c>
      <c r="U51" s="58">
        <f t="shared" si="9"/>
        <v>277.77777777777777</v>
      </c>
      <c r="V51" s="58">
        <f t="shared" si="10"/>
        <v>558.63888888888857</v>
      </c>
      <c r="W51" s="58">
        <f t="shared" si="24"/>
        <v>836.41666666666629</v>
      </c>
      <c r="Y51" s="84">
        <v>23</v>
      </c>
      <c r="Z51" s="85">
        <f t="shared" si="32"/>
        <v>294395.55933221692</v>
      </c>
      <c r="AA51" s="85">
        <f t="shared" si="25"/>
        <v>272.54021103790694</v>
      </c>
      <c r="AB51" s="85">
        <f t="shared" si="26"/>
        <v>1751.6535780266909</v>
      </c>
      <c r="AC51" s="85">
        <f t="shared" si="11"/>
        <v>2024.1937890645977</v>
      </c>
      <c r="AD51" s="86">
        <f t="shared" si="12"/>
        <v>324.94378906459906</v>
      </c>
      <c r="AE51" s="50"/>
      <c r="AF51" s="84">
        <v>23</v>
      </c>
      <c r="AG51" s="85">
        <f t="shared" si="33"/>
        <v>281666.66666666709</v>
      </c>
      <c r="AH51" s="85">
        <f t="shared" si="13"/>
        <v>833.33333333333337</v>
      </c>
      <c r="AI51" s="85">
        <f t="shared" si="27"/>
        <v>1675.9166666666692</v>
      </c>
      <c r="AJ51" s="85">
        <f t="shared" si="28"/>
        <v>2509.2500000000027</v>
      </c>
      <c r="AK51" s="86">
        <f t="shared" si="14"/>
        <v>810.00000000000409</v>
      </c>
      <c r="AM51" s="80">
        <v>23</v>
      </c>
      <c r="AN51" s="59">
        <f t="shared" si="34"/>
        <v>281666.66666666709</v>
      </c>
      <c r="AO51" s="59">
        <f>IF(Obliczenia!$D$28="nie można skorzystać z programu",0,IF(AM51&lt;=$B$13,Obliczenia!$C$26/$B$13,0))</f>
        <v>833.33333333333337</v>
      </c>
      <c r="AP51" s="59">
        <f t="shared" si="29"/>
        <v>1675.9166666666695</v>
      </c>
      <c r="AQ51" s="59">
        <f t="shared" si="15"/>
        <v>2509.2500000000027</v>
      </c>
      <c r="AR51" s="59">
        <f t="shared" si="30"/>
        <v>1485.8611111111122</v>
      </c>
      <c r="AS51" s="59">
        <f t="shared" si="31"/>
        <v>1023.3888888888905</v>
      </c>
      <c r="AT51" s="88">
        <f>IF(Obliczenia!$D$28="nie można skorzystać z programu",0,AR51-J51)</f>
        <v>-213.38888888888641</v>
      </c>
    </row>
    <row r="52" spans="1:46" ht="14.1" customHeight="1" x14ac:dyDescent="0.3">
      <c r="A52" s="35" t="s">
        <v>78</v>
      </c>
      <c r="B52" s="43">
        <f>AS26</f>
        <v>109181.66666666686</v>
      </c>
      <c r="C52" s="38"/>
      <c r="D52" s="80">
        <v>24</v>
      </c>
      <c r="E52" s="81">
        <f t="shared" si="16"/>
        <v>280833.33333333314</v>
      </c>
      <c r="F52" s="81">
        <f t="shared" si="17"/>
        <v>833.33333333333326</v>
      </c>
      <c r="G52" s="81">
        <f t="shared" si="18"/>
        <v>1670.9583333333321</v>
      </c>
      <c r="H52" s="81">
        <f t="shared" si="19"/>
        <v>860.95833333333212</v>
      </c>
      <c r="I52" s="81">
        <f t="shared" si="20"/>
        <v>2504.2916666666652</v>
      </c>
      <c r="J52" s="82">
        <f t="shared" si="3"/>
        <v>1694.2916666666652</v>
      </c>
      <c r="K52" s="83">
        <f t="shared" si="21"/>
        <v>810.00000000000011</v>
      </c>
      <c r="L52" s="59">
        <f t="shared" si="22"/>
        <v>187222.22222222207</v>
      </c>
      <c r="M52" s="59">
        <f t="shared" si="4"/>
        <v>555.55555555555554</v>
      </c>
      <c r="N52" s="59">
        <f t="shared" si="5"/>
        <v>1113.9722222222215</v>
      </c>
      <c r="O52" s="59">
        <f>'Kredyt Mieszkaniowy #naStart'!$N52+'Kredyt Mieszkaniowy #naStart'!$M52</f>
        <v>1669.5277777777769</v>
      </c>
      <c r="P52" s="59">
        <f t="shared" si="6"/>
        <v>810.00000000000011</v>
      </c>
      <c r="Q52" s="59">
        <f t="shared" si="7"/>
        <v>810.00000000000011</v>
      </c>
      <c r="R52" s="59">
        <f>'Kredyt Mieszkaniowy #naStart'!$N52-'Kredyt Mieszkaniowy #naStart'!$Q52</f>
        <v>303.97222222222138</v>
      </c>
      <c r="S52" s="59">
        <f t="shared" si="8"/>
        <v>859.52777777777681</v>
      </c>
      <c r="T52" s="59">
        <f t="shared" si="23"/>
        <v>93611.111111111037</v>
      </c>
      <c r="U52" s="58">
        <f t="shared" si="9"/>
        <v>277.77777777777777</v>
      </c>
      <c r="V52" s="58">
        <f t="shared" si="10"/>
        <v>556.98611111111074</v>
      </c>
      <c r="W52" s="58">
        <f t="shared" si="24"/>
        <v>834.76388888888846</v>
      </c>
      <c r="Y52" s="84">
        <v>24</v>
      </c>
      <c r="Z52" s="85">
        <f t="shared" si="32"/>
        <v>294123.01912117901</v>
      </c>
      <c r="AA52" s="85">
        <f t="shared" si="25"/>
        <v>274.16182529358252</v>
      </c>
      <c r="AB52" s="85">
        <f t="shared" si="26"/>
        <v>1750.0319637710152</v>
      </c>
      <c r="AC52" s="85">
        <f t="shared" si="11"/>
        <v>2024.1937890645977</v>
      </c>
      <c r="AD52" s="86">
        <f t="shared" si="12"/>
        <v>329.90212239793254</v>
      </c>
      <c r="AE52" s="50"/>
      <c r="AF52" s="84">
        <v>24</v>
      </c>
      <c r="AG52" s="85">
        <f t="shared" si="33"/>
        <v>280833.33333333378</v>
      </c>
      <c r="AH52" s="85">
        <f t="shared" si="13"/>
        <v>833.33333333333337</v>
      </c>
      <c r="AI52" s="85">
        <f t="shared" si="27"/>
        <v>1670.9583333333362</v>
      </c>
      <c r="AJ52" s="85">
        <f t="shared" si="28"/>
        <v>2504.2916666666697</v>
      </c>
      <c r="AK52" s="86">
        <f t="shared" si="14"/>
        <v>810.00000000000455</v>
      </c>
      <c r="AM52" s="80">
        <v>24</v>
      </c>
      <c r="AN52" s="59">
        <f t="shared" si="34"/>
        <v>280833.33333333378</v>
      </c>
      <c r="AO52" s="59">
        <f>IF(Obliczenia!$D$28="nie można skorzystać z programu",0,IF(AM52&lt;=$B$13,Obliczenia!$C$26/$B$13,0))</f>
        <v>833.33333333333337</v>
      </c>
      <c r="AP52" s="59">
        <f t="shared" si="29"/>
        <v>1670.958333333336</v>
      </c>
      <c r="AQ52" s="59">
        <f t="shared" si="15"/>
        <v>2504.2916666666692</v>
      </c>
      <c r="AR52" s="59">
        <f t="shared" si="30"/>
        <v>1483.9305555555566</v>
      </c>
      <c r="AS52" s="59">
        <f t="shared" si="31"/>
        <v>1020.3611111111127</v>
      </c>
      <c r="AT52" s="88">
        <f>IF(Obliczenia!$D$28="nie można skorzystać z programu",0,AR52-J52)</f>
        <v>-210.36111111110858</v>
      </c>
    </row>
    <row r="53" spans="1:46" ht="14.1" customHeight="1" x14ac:dyDescent="0.3">
      <c r="C53" s="38"/>
      <c r="D53" s="80">
        <v>25</v>
      </c>
      <c r="E53" s="81">
        <f t="shared" si="16"/>
        <v>279999.99999999977</v>
      </c>
      <c r="F53" s="81">
        <f t="shared" si="17"/>
        <v>833.33333333333326</v>
      </c>
      <c r="G53" s="81">
        <f t="shared" si="18"/>
        <v>1665.9999999999986</v>
      </c>
      <c r="H53" s="81">
        <f t="shared" si="19"/>
        <v>855.99999999999864</v>
      </c>
      <c r="I53" s="81">
        <f t="shared" si="20"/>
        <v>2499.3333333333321</v>
      </c>
      <c r="J53" s="82">
        <f t="shared" si="3"/>
        <v>1689.3333333333317</v>
      </c>
      <c r="K53" s="83">
        <f t="shared" si="21"/>
        <v>810.00000000000011</v>
      </c>
      <c r="L53" s="59">
        <f t="shared" si="22"/>
        <v>186666.66666666651</v>
      </c>
      <c r="M53" s="59">
        <f t="shared" si="4"/>
        <v>555.55555555555554</v>
      </c>
      <c r="N53" s="59">
        <f t="shared" si="5"/>
        <v>1110.6666666666658</v>
      </c>
      <c r="O53" s="59">
        <f>'Kredyt Mieszkaniowy #naStart'!$N53+'Kredyt Mieszkaniowy #naStart'!$M53</f>
        <v>1666.2222222222213</v>
      </c>
      <c r="P53" s="59">
        <f t="shared" si="6"/>
        <v>810.00000000000011</v>
      </c>
      <c r="Q53" s="59">
        <f t="shared" si="7"/>
        <v>810.00000000000011</v>
      </c>
      <c r="R53" s="59">
        <f>'Kredyt Mieszkaniowy #naStart'!$N53-'Kredyt Mieszkaniowy #naStart'!$Q53</f>
        <v>300.66666666666572</v>
      </c>
      <c r="S53" s="59">
        <f t="shared" si="8"/>
        <v>856.22222222222115</v>
      </c>
      <c r="T53" s="58">
        <f t="shared" si="23"/>
        <v>93333.333333333256</v>
      </c>
      <c r="U53" s="58">
        <f t="shared" si="9"/>
        <v>277.77777777777777</v>
      </c>
      <c r="V53" s="58">
        <f t="shared" si="10"/>
        <v>555.33333333333292</v>
      </c>
      <c r="W53" s="58">
        <f t="shared" si="24"/>
        <v>833.11111111111063</v>
      </c>
      <c r="Y53" s="84">
        <v>25</v>
      </c>
      <c r="Z53" s="85">
        <f t="shared" si="32"/>
        <v>293848.85729588545</v>
      </c>
      <c r="AA53" s="85">
        <f t="shared" si="25"/>
        <v>275.79308815407927</v>
      </c>
      <c r="AB53" s="85">
        <f t="shared" si="26"/>
        <v>1748.4007009105185</v>
      </c>
      <c r="AC53" s="85">
        <f t="shared" si="11"/>
        <v>2024.1937890645977</v>
      </c>
      <c r="AD53" s="86">
        <f t="shared" si="12"/>
        <v>334.86045573126603</v>
      </c>
      <c r="AE53" s="50"/>
      <c r="AF53" s="84">
        <v>25</v>
      </c>
      <c r="AG53" s="85">
        <f t="shared" si="33"/>
        <v>280000.00000000047</v>
      </c>
      <c r="AH53" s="85">
        <f t="shared" si="13"/>
        <v>833.33333333333337</v>
      </c>
      <c r="AI53" s="85">
        <f t="shared" si="27"/>
        <v>1666.000000000003</v>
      </c>
      <c r="AJ53" s="85">
        <f t="shared" si="28"/>
        <v>2499.3333333333362</v>
      </c>
      <c r="AK53" s="86">
        <f t="shared" si="14"/>
        <v>810.00000000000455</v>
      </c>
      <c r="AM53" s="80">
        <v>25</v>
      </c>
      <c r="AN53" s="59">
        <f t="shared" si="34"/>
        <v>280000.00000000047</v>
      </c>
      <c r="AO53" s="59">
        <f>IF(Obliczenia!$D$28="nie można skorzystać z programu",0,IF(AM53&lt;=$B$13,Obliczenia!$C$26/$B$13,0))</f>
        <v>833.33333333333337</v>
      </c>
      <c r="AP53" s="59">
        <f t="shared" si="29"/>
        <v>1666.000000000003</v>
      </c>
      <c r="AQ53" s="59">
        <f t="shared" si="15"/>
        <v>2499.3333333333362</v>
      </c>
      <c r="AR53" s="59">
        <f t="shared" si="30"/>
        <v>1482.0000000000011</v>
      </c>
      <c r="AS53" s="59">
        <f t="shared" si="31"/>
        <v>1017.3333333333351</v>
      </c>
      <c r="AT53" s="88">
        <f>IF(Obliczenia!$D$28="nie można skorzystać z programu",0,AR53-J53)</f>
        <v>-207.33333333333053</v>
      </c>
    </row>
    <row r="54" spans="1:46" ht="14.1" customHeight="1" x14ac:dyDescent="0.3">
      <c r="A54" s="38"/>
      <c r="B54" s="38"/>
      <c r="C54" s="38"/>
      <c r="D54" s="80">
        <v>26</v>
      </c>
      <c r="E54" s="81">
        <f t="shared" si="16"/>
        <v>279166.6666666664</v>
      </c>
      <c r="F54" s="81">
        <f t="shared" si="17"/>
        <v>833.33333333333326</v>
      </c>
      <c r="G54" s="81">
        <f t="shared" si="18"/>
        <v>1661.0416666666652</v>
      </c>
      <c r="H54" s="81">
        <f t="shared" si="19"/>
        <v>851.04166666666515</v>
      </c>
      <c r="I54" s="81">
        <f t="shared" si="20"/>
        <v>2494.3749999999982</v>
      </c>
      <c r="J54" s="82">
        <f t="shared" si="3"/>
        <v>1684.3749999999982</v>
      </c>
      <c r="K54" s="83">
        <f t="shared" si="21"/>
        <v>810.00000000000011</v>
      </c>
      <c r="L54" s="59">
        <f t="shared" si="22"/>
        <v>186111.11111111095</v>
      </c>
      <c r="M54" s="59">
        <f t="shared" si="4"/>
        <v>555.55555555555554</v>
      </c>
      <c r="N54" s="59">
        <f t="shared" si="5"/>
        <v>1107.3611111111102</v>
      </c>
      <c r="O54" s="59">
        <f>'Kredyt Mieszkaniowy #naStart'!$N54+'Kredyt Mieszkaniowy #naStart'!$M54</f>
        <v>1662.9166666666656</v>
      </c>
      <c r="P54" s="59">
        <f t="shared" si="6"/>
        <v>810.00000000000011</v>
      </c>
      <c r="Q54" s="59">
        <f t="shared" si="7"/>
        <v>810.00000000000011</v>
      </c>
      <c r="R54" s="59">
        <f>'Kredyt Mieszkaniowy #naStart'!$N54-'Kredyt Mieszkaniowy #naStart'!$Q54</f>
        <v>297.36111111111006</v>
      </c>
      <c r="S54" s="59">
        <f t="shared" si="8"/>
        <v>852.91666666666549</v>
      </c>
      <c r="T54" s="59">
        <f t="shared" si="23"/>
        <v>93055.555555555475</v>
      </c>
      <c r="U54" s="58">
        <f t="shared" si="9"/>
        <v>277.77777777777777</v>
      </c>
      <c r="V54" s="58">
        <f t="shared" si="10"/>
        <v>553.68055555555509</v>
      </c>
      <c r="W54" s="58">
        <f t="shared" si="24"/>
        <v>831.4583333333328</v>
      </c>
      <c r="Y54" s="84">
        <v>26</v>
      </c>
      <c r="Z54" s="85">
        <f t="shared" si="32"/>
        <v>293573.0642077314</v>
      </c>
      <c r="AA54" s="85">
        <f t="shared" si="25"/>
        <v>277.43405702859616</v>
      </c>
      <c r="AB54" s="85">
        <f t="shared" si="26"/>
        <v>1746.7597320360019</v>
      </c>
      <c r="AC54" s="85">
        <f t="shared" si="11"/>
        <v>2024.1937890645981</v>
      </c>
      <c r="AD54" s="86">
        <f t="shared" si="12"/>
        <v>339.81878906459997</v>
      </c>
      <c r="AE54" s="50"/>
      <c r="AF54" s="84">
        <v>26</v>
      </c>
      <c r="AG54" s="85">
        <f t="shared" si="33"/>
        <v>279166.66666666715</v>
      </c>
      <c r="AH54" s="85">
        <f t="shared" si="13"/>
        <v>833.33333333333337</v>
      </c>
      <c r="AI54" s="85">
        <f t="shared" si="27"/>
        <v>1661.0416666666697</v>
      </c>
      <c r="AJ54" s="85">
        <f t="shared" si="28"/>
        <v>2494.3750000000032</v>
      </c>
      <c r="AK54" s="86">
        <f t="shared" si="14"/>
        <v>810.000000000005</v>
      </c>
      <c r="AM54" s="80">
        <v>26</v>
      </c>
      <c r="AN54" s="59">
        <f t="shared" si="34"/>
        <v>279166.66666666715</v>
      </c>
      <c r="AO54" s="59">
        <f>IF(Obliczenia!$D$28="nie można skorzystać z programu",0,IF(AM54&lt;=$B$13,Obliczenia!$C$26/$B$13,0))</f>
        <v>833.33333333333337</v>
      </c>
      <c r="AP54" s="59">
        <f t="shared" si="29"/>
        <v>1661.0416666666697</v>
      </c>
      <c r="AQ54" s="59">
        <f t="shared" si="15"/>
        <v>2494.3750000000032</v>
      </c>
      <c r="AR54" s="59">
        <f t="shared" si="30"/>
        <v>1480.0694444444457</v>
      </c>
      <c r="AS54" s="59">
        <f t="shared" si="31"/>
        <v>1014.3055555555574</v>
      </c>
      <c r="AT54" s="88">
        <f>IF(Obliczenia!$D$28="nie można skorzystać z programu",0,AR54-J54)</f>
        <v>-204.30555555555247</v>
      </c>
    </row>
    <row r="55" spans="1:46" ht="14.1" customHeight="1" x14ac:dyDescent="0.3">
      <c r="A55" s="38"/>
      <c r="B55" s="38"/>
      <c r="C55" s="38"/>
      <c r="D55" s="80">
        <v>27</v>
      </c>
      <c r="E55" s="81">
        <f t="shared" si="16"/>
        <v>278333.33333333308</v>
      </c>
      <c r="F55" s="81">
        <f t="shared" si="17"/>
        <v>833.33333333333326</v>
      </c>
      <c r="G55" s="81">
        <f t="shared" si="18"/>
        <v>1656.0833333333317</v>
      </c>
      <c r="H55" s="81">
        <f t="shared" si="19"/>
        <v>846.08333333333167</v>
      </c>
      <c r="I55" s="81">
        <f t="shared" si="20"/>
        <v>2489.4166666666652</v>
      </c>
      <c r="J55" s="82">
        <f t="shared" si="3"/>
        <v>1679.4166666666647</v>
      </c>
      <c r="K55" s="83">
        <f t="shared" si="21"/>
        <v>810.00000000000011</v>
      </c>
      <c r="L55" s="59">
        <f t="shared" si="22"/>
        <v>185555.55555555539</v>
      </c>
      <c r="M55" s="59">
        <f t="shared" si="4"/>
        <v>555.55555555555554</v>
      </c>
      <c r="N55" s="59">
        <f t="shared" si="5"/>
        <v>1104.0555555555545</v>
      </c>
      <c r="O55" s="59">
        <f>'Kredyt Mieszkaniowy #naStart'!$N55+'Kredyt Mieszkaniowy #naStart'!$M55</f>
        <v>1659.6111111111099</v>
      </c>
      <c r="P55" s="59">
        <f t="shared" si="6"/>
        <v>810.00000000000011</v>
      </c>
      <c r="Q55" s="59">
        <f t="shared" si="7"/>
        <v>810.00000000000011</v>
      </c>
      <c r="R55" s="59">
        <f>'Kredyt Mieszkaniowy #naStart'!$N55-'Kredyt Mieszkaniowy #naStart'!$Q55</f>
        <v>294.05555555555441</v>
      </c>
      <c r="S55" s="59">
        <f t="shared" si="8"/>
        <v>849.61111111110984</v>
      </c>
      <c r="T55" s="58">
        <f t="shared" si="23"/>
        <v>92777.777777777694</v>
      </c>
      <c r="U55" s="58">
        <f t="shared" si="9"/>
        <v>277.77777777777777</v>
      </c>
      <c r="V55" s="58">
        <f t="shared" si="10"/>
        <v>552.02777777777726</v>
      </c>
      <c r="W55" s="58">
        <f t="shared" si="24"/>
        <v>829.80555555555497</v>
      </c>
      <c r="Y55" s="84">
        <v>27</v>
      </c>
      <c r="Z55" s="85">
        <f t="shared" si="32"/>
        <v>293295.63015070278</v>
      </c>
      <c r="AA55" s="85">
        <f t="shared" si="25"/>
        <v>279.08478966791625</v>
      </c>
      <c r="AB55" s="85">
        <f t="shared" si="26"/>
        <v>1745.1089993966816</v>
      </c>
      <c r="AC55" s="85">
        <f t="shared" si="11"/>
        <v>2024.1937890645979</v>
      </c>
      <c r="AD55" s="86">
        <f t="shared" si="12"/>
        <v>344.77712239793323</v>
      </c>
      <c r="AE55" s="50"/>
      <c r="AF55" s="84">
        <v>27</v>
      </c>
      <c r="AG55" s="85">
        <f t="shared" si="33"/>
        <v>278333.33333333384</v>
      </c>
      <c r="AH55" s="85">
        <f t="shared" si="13"/>
        <v>833.33333333333337</v>
      </c>
      <c r="AI55" s="85">
        <f t="shared" si="27"/>
        <v>1656.0833333333364</v>
      </c>
      <c r="AJ55" s="85">
        <f t="shared" si="28"/>
        <v>2489.4166666666697</v>
      </c>
      <c r="AK55" s="86">
        <f t="shared" si="14"/>
        <v>810.000000000005</v>
      </c>
      <c r="AM55" s="80">
        <v>27</v>
      </c>
      <c r="AN55" s="59">
        <f t="shared" si="34"/>
        <v>278333.33333333384</v>
      </c>
      <c r="AO55" s="59">
        <f>IF(Obliczenia!$D$28="nie można skorzystać z programu",0,IF(AM55&lt;=$B$13,Obliczenia!$C$26/$B$13,0))</f>
        <v>833.33333333333337</v>
      </c>
      <c r="AP55" s="59">
        <f t="shared" si="29"/>
        <v>1656.0833333333364</v>
      </c>
      <c r="AQ55" s="59">
        <f t="shared" si="15"/>
        <v>2489.4166666666697</v>
      </c>
      <c r="AR55" s="59">
        <f t="shared" si="30"/>
        <v>1478.1388888888901</v>
      </c>
      <c r="AS55" s="59">
        <f t="shared" si="31"/>
        <v>1011.2777777777795</v>
      </c>
      <c r="AT55" s="88">
        <f>IF(Obliczenia!$D$28="nie można skorzystać z programu",0,AR55-J55)</f>
        <v>-201.27777777777465</v>
      </c>
    </row>
    <row r="56" spans="1:46" ht="14.1" customHeight="1" x14ac:dyDescent="0.3">
      <c r="A56" s="38"/>
      <c r="B56" s="38"/>
      <c r="C56" s="38"/>
      <c r="D56" s="80">
        <v>28</v>
      </c>
      <c r="E56" s="81">
        <f t="shared" si="16"/>
        <v>277499.99999999977</v>
      </c>
      <c r="F56" s="81">
        <f t="shared" si="17"/>
        <v>833.33333333333326</v>
      </c>
      <c r="G56" s="81">
        <f t="shared" si="18"/>
        <v>1651.1249999999986</v>
      </c>
      <c r="H56" s="81">
        <f t="shared" si="19"/>
        <v>841.12499999999852</v>
      </c>
      <c r="I56" s="81">
        <f t="shared" si="20"/>
        <v>2484.4583333333321</v>
      </c>
      <c r="J56" s="82">
        <f t="shared" si="3"/>
        <v>1674.4583333333321</v>
      </c>
      <c r="K56" s="83">
        <f t="shared" si="21"/>
        <v>810.00000000000011</v>
      </c>
      <c r="L56" s="59">
        <f t="shared" si="22"/>
        <v>184999.99999999983</v>
      </c>
      <c r="M56" s="59">
        <f t="shared" si="4"/>
        <v>555.55555555555554</v>
      </c>
      <c r="N56" s="59">
        <f t="shared" si="5"/>
        <v>1100.7499999999991</v>
      </c>
      <c r="O56" s="59">
        <f>'Kredyt Mieszkaniowy #naStart'!$N56+'Kredyt Mieszkaniowy #naStart'!$M56</f>
        <v>1656.3055555555547</v>
      </c>
      <c r="P56" s="59">
        <f t="shared" si="6"/>
        <v>810.00000000000011</v>
      </c>
      <c r="Q56" s="59">
        <f t="shared" si="7"/>
        <v>810.00000000000011</v>
      </c>
      <c r="R56" s="59">
        <f>'Kredyt Mieszkaniowy #naStart'!$N56-'Kredyt Mieszkaniowy #naStart'!$Q56</f>
        <v>290.74999999999898</v>
      </c>
      <c r="S56" s="59">
        <f t="shared" si="8"/>
        <v>846.30555555555463</v>
      </c>
      <c r="T56" s="59">
        <f t="shared" si="23"/>
        <v>92499.999999999913</v>
      </c>
      <c r="U56" s="58">
        <f t="shared" si="9"/>
        <v>277.77777777777777</v>
      </c>
      <c r="V56" s="58">
        <f t="shared" si="10"/>
        <v>550.37499999999955</v>
      </c>
      <c r="W56" s="58">
        <f t="shared" si="24"/>
        <v>828.15277777777737</v>
      </c>
      <c r="Y56" s="84">
        <v>28</v>
      </c>
      <c r="Z56" s="85">
        <f t="shared" si="32"/>
        <v>293016.54536103486</v>
      </c>
      <c r="AA56" s="85">
        <f t="shared" si="25"/>
        <v>280.74534416644036</v>
      </c>
      <c r="AB56" s="85">
        <f t="shared" si="26"/>
        <v>1743.4484448981575</v>
      </c>
      <c r="AC56" s="85">
        <f t="shared" si="11"/>
        <v>2024.1937890645979</v>
      </c>
      <c r="AD56" s="86">
        <f t="shared" si="12"/>
        <v>349.7354557312658</v>
      </c>
      <c r="AE56" s="50"/>
      <c r="AF56" s="84">
        <v>28</v>
      </c>
      <c r="AG56" s="85">
        <f t="shared" si="33"/>
        <v>277500.00000000052</v>
      </c>
      <c r="AH56" s="85">
        <f t="shared" si="13"/>
        <v>833.33333333333337</v>
      </c>
      <c r="AI56" s="85">
        <f t="shared" si="27"/>
        <v>1651.1250000000032</v>
      </c>
      <c r="AJ56" s="85">
        <f t="shared" si="28"/>
        <v>2484.4583333333367</v>
      </c>
      <c r="AK56" s="86">
        <f t="shared" si="14"/>
        <v>810.00000000000455</v>
      </c>
      <c r="AM56" s="80">
        <v>28</v>
      </c>
      <c r="AN56" s="59">
        <f t="shared" si="34"/>
        <v>277500.00000000052</v>
      </c>
      <c r="AO56" s="59">
        <f>IF(Obliczenia!$D$28="nie można skorzystać z programu",0,IF(AM56&lt;=$B$13,Obliczenia!$C$26/$B$13,0))</f>
        <v>833.33333333333337</v>
      </c>
      <c r="AP56" s="59">
        <f t="shared" si="29"/>
        <v>1651.1250000000034</v>
      </c>
      <c r="AQ56" s="59">
        <f t="shared" si="15"/>
        <v>2484.4583333333367</v>
      </c>
      <c r="AR56" s="59">
        <f t="shared" si="30"/>
        <v>1476.2083333333348</v>
      </c>
      <c r="AS56" s="59">
        <f t="shared" si="31"/>
        <v>1008.2500000000019</v>
      </c>
      <c r="AT56" s="88">
        <f>IF(Obliczenia!$D$28="nie można skorzystać z programu",0,AR56-J56)</f>
        <v>-198.24999999999727</v>
      </c>
    </row>
    <row r="57" spans="1:46" ht="14.1" customHeight="1" x14ac:dyDescent="0.3">
      <c r="A57" s="38"/>
      <c r="B57" s="38"/>
      <c r="C57" s="38"/>
      <c r="D57" s="80">
        <v>29</v>
      </c>
      <c r="E57" s="81">
        <f t="shared" si="16"/>
        <v>276666.6666666664</v>
      </c>
      <c r="F57" s="81">
        <f t="shared" si="17"/>
        <v>833.33333333333326</v>
      </c>
      <c r="G57" s="81">
        <f t="shared" si="18"/>
        <v>1646.1666666666652</v>
      </c>
      <c r="H57" s="81">
        <f t="shared" si="19"/>
        <v>836.16666666666504</v>
      </c>
      <c r="I57" s="81">
        <f t="shared" si="20"/>
        <v>2479.4999999999986</v>
      </c>
      <c r="J57" s="82">
        <f t="shared" si="3"/>
        <v>1669.4999999999986</v>
      </c>
      <c r="K57" s="83">
        <f t="shared" si="21"/>
        <v>810.00000000000011</v>
      </c>
      <c r="L57" s="59">
        <f t="shared" si="22"/>
        <v>184444.44444444426</v>
      </c>
      <c r="M57" s="59">
        <f t="shared" si="4"/>
        <v>555.55555555555554</v>
      </c>
      <c r="N57" s="59">
        <f t="shared" si="5"/>
        <v>1097.4444444444434</v>
      </c>
      <c r="O57" s="59">
        <f>'Kredyt Mieszkaniowy #naStart'!$N57+'Kredyt Mieszkaniowy #naStart'!$M57</f>
        <v>1652.9999999999991</v>
      </c>
      <c r="P57" s="59">
        <f t="shared" si="6"/>
        <v>810.00000000000011</v>
      </c>
      <c r="Q57" s="59">
        <f t="shared" si="7"/>
        <v>810.00000000000011</v>
      </c>
      <c r="R57" s="59">
        <f>'Kredyt Mieszkaniowy #naStart'!$N57-'Kredyt Mieszkaniowy #naStart'!$Q57</f>
        <v>287.44444444444332</v>
      </c>
      <c r="S57" s="59">
        <f t="shared" si="8"/>
        <v>842.99999999999898</v>
      </c>
      <c r="T57" s="58">
        <f t="shared" si="23"/>
        <v>92222.222222222132</v>
      </c>
      <c r="U57" s="58">
        <f t="shared" si="9"/>
        <v>277.77777777777777</v>
      </c>
      <c r="V57" s="58">
        <f t="shared" si="10"/>
        <v>548.72222222222172</v>
      </c>
      <c r="W57" s="58">
        <f t="shared" si="24"/>
        <v>826.49999999999955</v>
      </c>
      <c r="Y57" s="84">
        <v>29</v>
      </c>
      <c r="Z57" s="85">
        <f t="shared" si="32"/>
        <v>292735.80001686839</v>
      </c>
      <c r="AA57" s="85">
        <f t="shared" si="25"/>
        <v>282.41577896423064</v>
      </c>
      <c r="AB57" s="85">
        <f t="shared" si="26"/>
        <v>1741.7780101003671</v>
      </c>
      <c r="AC57" s="85">
        <f t="shared" si="11"/>
        <v>2024.1937890645977</v>
      </c>
      <c r="AD57" s="86">
        <f t="shared" si="12"/>
        <v>354.69378906459906</v>
      </c>
      <c r="AE57" s="50"/>
      <c r="AF57" s="84">
        <v>29</v>
      </c>
      <c r="AG57" s="85">
        <f t="shared" si="33"/>
        <v>276666.66666666721</v>
      </c>
      <c r="AH57" s="85">
        <f t="shared" si="13"/>
        <v>833.33333333333337</v>
      </c>
      <c r="AI57" s="85">
        <f t="shared" si="27"/>
        <v>1646.1666666666699</v>
      </c>
      <c r="AJ57" s="85">
        <f t="shared" si="28"/>
        <v>2479.5000000000032</v>
      </c>
      <c r="AK57" s="86">
        <f t="shared" si="14"/>
        <v>810.00000000000455</v>
      </c>
      <c r="AM57" s="80">
        <v>29</v>
      </c>
      <c r="AN57" s="59">
        <f t="shared" si="34"/>
        <v>276666.66666666721</v>
      </c>
      <c r="AO57" s="59">
        <f>IF(Obliczenia!$D$28="nie można skorzystać z programu",0,IF(AM57&lt;=$B$13,Obliczenia!$C$26/$B$13,0))</f>
        <v>833.33333333333337</v>
      </c>
      <c r="AP57" s="59">
        <f t="shared" si="29"/>
        <v>1646.1666666666699</v>
      </c>
      <c r="AQ57" s="59">
        <f t="shared" si="15"/>
        <v>2479.5000000000032</v>
      </c>
      <c r="AR57" s="59">
        <f t="shared" si="30"/>
        <v>1474.277777777779</v>
      </c>
      <c r="AS57" s="59">
        <f t="shared" si="31"/>
        <v>1005.2222222222242</v>
      </c>
      <c r="AT57" s="88">
        <f>IF(Obliczenia!$D$28="nie można skorzystać z programu",0,AR57-J57)</f>
        <v>-195.22222222221967</v>
      </c>
    </row>
    <row r="58" spans="1:46" ht="14.1" customHeight="1" x14ac:dyDescent="0.3">
      <c r="A58" s="38"/>
      <c r="B58" s="38"/>
      <c r="C58" s="38"/>
      <c r="D58" s="80">
        <v>30</v>
      </c>
      <c r="E58" s="81">
        <f t="shared" si="16"/>
        <v>275833.33333333302</v>
      </c>
      <c r="F58" s="81">
        <f t="shared" si="17"/>
        <v>833.33333333333326</v>
      </c>
      <c r="G58" s="81">
        <f t="shared" si="18"/>
        <v>1641.2083333333317</v>
      </c>
      <c r="H58" s="81">
        <f t="shared" si="19"/>
        <v>831.20833333333155</v>
      </c>
      <c r="I58" s="81">
        <f t="shared" si="20"/>
        <v>2474.5416666666652</v>
      </c>
      <c r="J58" s="82">
        <f t="shared" si="3"/>
        <v>1664.5416666666652</v>
      </c>
      <c r="K58" s="83">
        <f t="shared" si="21"/>
        <v>810.00000000000011</v>
      </c>
      <c r="L58" s="59">
        <f t="shared" si="22"/>
        <v>183888.8888888887</v>
      </c>
      <c r="M58" s="59">
        <f t="shared" si="4"/>
        <v>555.55555555555554</v>
      </c>
      <c r="N58" s="59">
        <f t="shared" si="5"/>
        <v>1094.1388888888878</v>
      </c>
      <c r="O58" s="59">
        <f>'Kredyt Mieszkaniowy #naStart'!$N58+'Kredyt Mieszkaniowy #naStart'!$M58</f>
        <v>1649.6944444444434</v>
      </c>
      <c r="P58" s="59">
        <f t="shared" si="6"/>
        <v>810.00000000000011</v>
      </c>
      <c r="Q58" s="59">
        <f t="shared" si="7"/>
        <v>810.00000000000011</v>
      </c>
      <c r="R58" s="59">
        <f>'Kredyt Mieszkaniowy #naStart'!$N58-'Kredyt Mieszkaniowy #naStart'!$Q58</f>
        <v>284.13888888888766</v>
      </c>
      <c r="S58" s="59">
        <f t="shared" si="8"/>
        <v>839.69444444444332</v>
      </c>
      <c r="T58" s="59">
        <f t="shared" si="23"/>
        <v>91944.444444444351</v>
      </c>
      <c r="U58" s="58">
        <f t="shared" si="9"/>
        <v>277.77777777777777</v>
      </c>
      <c r="V58" s="58">
        <f t="shared" si="10"/>
        <v>547.06944444444389</v>
      </c>
      <c r="W58" s="58">
        <f t="shared" si="24"/>
        <v>824.84722222222172</v>
      </c>
      <c r="Y58" s="84">
        <v>30</v>
      </c>
      <c r="Z58" s="85">
        <f t="shared" si="32"/>
        <v>292453.38423790416</v>
      </c>
      <c r="AA58" s="85">
        <f t="shared" si="25"/>
        <v>284.09615284906783</v>
      </c>
      <c r="AB58" s="85">
        <f t="shared" si="26"/>
        <v>1740.09763621553</v>
      </c>
      <c r="AC58" s="85">
        <f t="shared" si="11"/>
        <v>2024.1937890645977</v>
      </c>
      <c r="AD58" s="86">
        <f t="shared" si="12"/>
        <v>359.65212239793254</v>
      </c>
      <c r="AE58" s="50"/>
      <c r="AF58" s="84">
        <v>30</v>
      </c>
      <c r="AG58" s="85">
        <f t="shared" si="33"/>
        <v>275833.3333333339</v>
      </c>
      <c r="AH58" s="85">
        <f t="shared" si="13"/>
        <v>833.33333333333337</v>
      </c>
      <c r="AI58" s="85">
        <f t="shared" si="27"/>
        <v>1641.2083333333369</v>
      </c>
      <c r="AJ58" s="85">
        <f t="shared" si="28"/>
        <v>2474.5416666666702</v>
      </c>
      <c r="AK58" s="86">
        <f t="shared" si="14"/>
        <v>810.000000000005</v>
      </c>
      <c r="AM58" s="80">
        <v>30</v>
      </c>
      <c r="AN58" s="59">
        <f t="shared" si="34"/>
        <v>275833.3333333339</v>
      </c>
      <c r="AO58" s="59">
        <f>IF(Obliczenia!$D$28="nie można skorzystać z programu",0,IF(AM58&lt;=$B$13,Obliczenia!$C$26/$B$13,0))</f>
        <v>833.33333333333337</v>
      </c>
      <c r="AP58" s="59">
        <f t="shared" si="29"/>
        <v>1641.2083333333367</v>
      </c>
      <c r="AQ58" s="59">
        <f t="shared" si="15"/>
        <v>2474.5416666666702</v>
      </c>
      <c r="AR58" s="59">
        <f t="shared" si="30"/>
        <v>1472.3472222222238</v>
      </c>
      <c r="AS58" s="59">
        <f t="shared" si="31"/>
        <v>1002.1944444444464</v>
      </c>
      <c r="AT58" s="88">
        <f>IF(Obliczenia!$D$28="nie można skorzystać z programu",0,AR58-J58)</f>
        <v>-192.19444444444139</v>
      </c>
    </row>
    <row r="59" spans="1:46" ht="14.1" customHeight="1" x14ac:dyDescent="0.3">
      <c r="A59" s="38"/>
      <c r="B59" s="38"/>
      <c r="C59" s="38"/>
      <c r="D59" s="80">
        <v>31</v>
      </c>
      <c r="E59" s="81">
        <f t="shared" si="16"/>
        <v>274999.99999999971</v>
      </c>
      <c r="F59" s="81">
        <f t="shared" si="17"/>
        <v>833.33333333333326</v>
      </c>
      <c r="G59" s="81">
        <f t="shared" si="18"/>
        <v>1636.2499999999986</v>
      </c>
      <c r="H59" s="81">
        <f t="shared" si="19"/>
        <v>826.24999999999841</v>
      </c>
      <c r="I59" s="81">
        <f t="shared" si="20"/>
        <v>2469.5833333333317</v>
      </c>
      <c r="J59" s="82">
        <f t="shared" si="3"/>
        <v>1659.5833333333317</v>
      </c>
      <c r="K59" s="83">
        <f t="shared" si="21"/>
        <v>810.00000000000011</v>
      </c>
      <c r="L59" s="59">
        <f t="shared" si="22"/>
        <v>183333.33333333314</v>
      </c>
      <c r="M59" s="59">
        <f t="shared" si="4"/>
        <v>555.55555555555554</v>
      </c>
      <c r="N59" s="59">
        <f t="shared" si="5"/>
        <v>1090.8333333333323</v>
      </c>
      <c r="O59" s="59">
        <f>'Kredyt Mieszkaniowy #naStart'!$N59+'Kredyt Mieszkaniowy #naStart'!$M59</f>
        <v>1646.3888888888878</v>
      </c>
      <c r="P59" s="59">
        <f t="shared" si="6"/>
        <v>810.00000000000011</v>
      </c>
      <c r="Q59" s="59">
        <f t="shared" si="7"/>
        <v>810.00000000000011</v>
      </c>
      <c r="R59" s="59">
        <f>'Kredyt Mieszkaniowy #naStart'!$N59-'Kredyt Mieszkaniowy #naStart'!$Q59</f>
        <v>280.83333333333223</v>
      </c>
      <c r="S59" s="59">
        <f t="shared" si="8"/>
        <v>836.38888888888766</v>
      </c>
      <c r="T59" s="58">
        <f t="shared" si="23"/>
        <v>91666.66666666657</v>
      </c>
      <c r="U59" s="58">
        <f t="shared" si="9"/>
        <v>277.77777777777777</v>
      </c>
      <c r="V59" s="58">
        <f t="shared" si="10"/>
        <v>545.41666666666617</v>
      </c>
      <c r="W59" s="58">
        <f t="shared" si="24"/>
        <v>823.19444444444389</v>
      </c>
      <c r="Y59" s="84">
        <v>31</v>
      </c>
      <c r="Z59" s="85">
        <f t="shared" si="32"/>
        <v>292169.28808505507</v>
      </c>
      <c r="AA59" s="85">
        <f t="shared" si="25"/>
        <v>285.78652495851975</v>
      </c>
      <c r="AB59" s="85">
        <f t="shared" si="26"/>
        <v>1738.4072641060777</v>
      </c>
      <c r="AC59" s="85">
        <f t="shared" si="11"/>
        <v>2024.1937890645975</v>
      </c>
      <c r="AD59" s="86">
        <f t="shared" si="12"/>
        <v>364.6104557312658</v>
      </c>
      <c r="AE59" s="50"/>
      <c r="AF59" s="84">
        <v>31</v>
      </c>
      <c r="AG59" s="85">
        <f t="shared" si="33"/>
        <v>275000.00000000058</v>
      </c>
      <c r="AH59" s="85">
        <f t="shared" si="13"/>
        <v>833.33333333333337</v>
      </c>
      <c r="AI59" s="85">
        <f t="shared" si="27"/>
        <v>1636.2500000000036</v>
      </c>
      <c r="AJ59" s="85">
        <f t="shared" si="28"/>
        <v>2469.5833333333371</v>
      </c>
      <c r="AK59" s="86">
        <f t="shared" si="14"/>
        <v>810.00000000000546</v>
      </c>
      <c r="AM59" s="80">
        <v>31</v>
      </c>
      <c r="AN59" s="59">
        <f t="shared" si="34"/>
        <v>275000.00000000058</v>
      </c>
      <c r="AO59" s="59">
        <f>IF(Obliczenia!$D$28="nie można skorzystać z programu",0,IF(AM59&lt;=$B$13,Obliczenia!$C$26/$B$13,0))</f>
        <v>833.33333333333337</v>
      </c>
      <c r="AP59" s="59">
        <f t="shared" si="29"/>
        <v>1636.2500000000036</v>
      </c>
      <c r="AQ59" s="59">
        <f t="shared" si="15"/>
        <v>2469.5833333333371</v>
      </c>
      <c r="AR59" s="59">
        <f t="shared" si="30"/>
        <v>1470.4166666666683</v>
      </c>
      <c r="AS59" s="59">
        <f t="shared" si="31"/>
        <v>999.16666666666879</v>
      </c>
      <c r="AT59" s="88">
        <f>IF(Obliczenia!$D$28="nie można skorzystać z programu",0,AR59-J59)</f>
        <v>-189.16666666666333</v>
      </c>
    </row>
    <row r="60" spans="1:46" ht="14.1" customHeight="1" x14ac:dyDescent="0.3">
      <c r="A60" s="38"/>
      <c r="B60" s="38"/>
      <c r="C60" s="38"/>
      <c r="D60" s="80">
        <v>32</v>
      </c>
      <c r="E60" s="81">
        <f t="shared" si="16"/>
        <v>274166.6666666664</v>
      </c>
      <c r="F60" s="81">
        <f t="shared" si="17"/>
        <v>833.33333333333326</v>
      </c>
      <c r="G60" s="81">
        <f t="shared" si="18"/>
        <v>1631.2916666666652</v>
      </c>
      <c r="H60" s="81">
        <f t="shared" si="19"/>
        <v>821.29166666666492</v>
      </c>
      <c r="I60" s="81">
        <f t="shared" si="20"/>
        <v>2464.6249999999982</v>
      </c>
      <c r="J60" s="82">
        <f t="shared" si="3"/>
        <v>1654.6249999999982</v>
      </c>
      <c r="K60" s="83">
        <f t="shared" si="21"/>
        <v>810.00000000000011</v>
      </c>
      <c r="L60" s="59">
        <f t="shared" si="22"/>
        <v>182777.77777777758</v>
      </c>
      <c r="M60" s="59">
        <f t="shared" si="4"/>
        <v>555.55555555555554</v>
      </c>
      <c r="N60" s="59">
        <f t="shared" si="5"/>
        <v>1087.5277777777767</v>
      </c>
      <c r="O60" s="59">
        <f>'Kredyt Mieszkaniowy #naStart'!$N60+'Kredyt Mieszkaniowy #naStart'!$M60</f>
        <v>1643.0833333333321</v>
      </c>
      <c r="P60" s="59">
        <f t="shared" si="6"/>
        <v>810.00000000000011</v>
      </c>
      <c r="Q60" s="59">
        <f t="shared" si="7"/>
        <v>810.00000000000011</v>
      </c>
      <c r="R60" s="59">
        <f>'Kredyt Mieszkaniowy #naStart'!$N60-'Kredyt Mieszkaniowy #naStart'!$Q60</f>
        <v>277.52777777777658</v>
      </c>
      <c r="S60" s="59">
        <f t="shared" si="8"/>
        <v>833.08333333333201</v>
      </c>
      <c r="T60" s="59">
        <f t="shared" si="23"/>
        <v>91388.888888888789</v>
      </c>
      <c r="U60" s="58">
        <f t="shared" si="9"/>
        <v>277.77777777777777</v>
      </c>
      <c r="V60" s="58">
        <f t="shared" si="10"/>
        <v>543.76388888888835</v>
      </c>
      <c r="W60" s="58">
        <f t="shared" si="24"/>
        <v>821.54166666666606</v>
      </c>
      <c r="Y60" s="84">
        <v>32</v>
      </c>
      <c r="Z60" s="85">
        <f t="shared" si="32"/>
        <v>291883.50156009657</v>
      </c>
      <c r="AA60" s="85">
        <f t="shared" si="25"/>
        <v>287.48695478202291</v>
      </c>
      <c r="AB60" s="85">
        <f t="shared" si="26"/>
        <v>1736.7068342825746</v>
      </c>
      <c r="AC60" s="85">
        <f t="shared" si="11"/>
        <v>2024.1937890645975</v>
      </c>
      <c r="AD60" s="86">
        <f t="shared" si="12"/>
        <v>369.56878906459929</v>
      </c>
      <c r="AE60" s="50"/>
      <c r="AF60" s="84">
        <v>32</v>
      </c>
      <c r="AG60" s="85">
        <f t="shared" si="33"/>
        <v>274166.66666666727</v>
      </c>
      <c r="AH60" s="85">
        <f t="shared" si="13"/>
        <v>833.33333333333337</v>
      </c>
      <c r="AI60" s="85">
        <f t="shared" si="27"/>
        <v>1631.2916666666704</v>
      </c>
      <c r="AJ60" s="85">
        <f t="shared" si="28"/>
        <v>2464.6250000000036</v>
      </c>
      <c r="AK60" s="86">
        <f t="shared" si="14"/>
        <v>810.00000000000546</v>
      </c>
      <c r="AM60" s="80">
        <v>32</v>
      </c>
      <c r="AN60" s="59">
        <f t="shared" si="34"/>
        <v>274166.66666666727</v>
      </c>
      <c r="AO60" s="59">
        <f>IF(Obliczenia!$D$28="nie można skorzystać z programu",0,IF(AM60&lt;=$B$13,Obliczenia!$C$26/$B$13,0))</f>
        <v>833.33333333333337</v>
      </c>
      <c r="AP60" s="59">
        <f t="shared" si="29"/>
        <v>1631.2916666666704</v>
      </c>
      <c r="AQ60" s="59">
        <f t="shared" si="15"/>
        <v>2464.6250000000036</v>
      </c>
      <c r="AR60" s="59">
        <f t="shared" si="30"/>
        <v>1468.4861111111127</v>
      </c>
      <c r="AS60" s="59">
        <f t="shared" si="31"/>
        <v>996.13888888889107</v>
      </c>
      <c r="AT60" s="88">
        <f>IF(Obliczenia!$D$28="nie można skorzystać z programu",0,AR60-J60)</f>
        <v>-186.1388888888855</v>
      </c>
    </row>
    <row r="61" spans="1:46" ht="14.1" customHeight="1" x14ac:dyDescent="0.3">
      <c r="A61" s="38"/>
      <c r="B61" s="38"/>
      <c r="C61" s="38"/>
      <c r="D61" s="80">
        <v>33</v>
      </c>
      <c r="E61" s="81">
        <f t="shared" si="16"/>
        <v>273333.33333333302</v>
      </c>
      <c r="F61" s="81">
        <f t="shared" si="17"/>
        <v>833.33333333333326</v>
      </c>
      <c r="G61" s="81">
        <f t="shared" si="18"/>
        <v>1626.3333333333317</v>
      </c>
      <c r="H61" s="81">
        <f t="shared" si="19"/>
        <v>816.33333333333144</v>
      </c>
      <c r="I61" s="81">
        <f t="shared" si="20"/>
        <v>2459.6666666666647</v>
      </c>
      <c r="J61" s="82">
        <f t="shared" si="3"/>
        <v>1649.6666666666647</v>
      </c>
      <c r="K61" s="83">
        <f t="shared" si="21"/>
        <v>810.00000000000011</v>
      </c>
      <c r="L61" s="59">
        <f t="shared" si="22"/>
        <v>182222.22222222202</v>
      </c>
      <c r="M61" s="59">
        <f t="shared" ref="M61:M92" si="35">IF(D61&lt;=$B$13,$B$11/$B$13,0)</f>
        <v>555.55555555555554</v>
      </c>
      <c r="N61" s="59">
        <f t="shared" ref="N61:N92" si="36">L61*$B$28/12</f>
        <v>1084.222222222221</v>
      </c>
      <c r="O61" s="59">
        <f>'Kredyt Mieszkaniowy #naStart'!$N61+'Kredyt Mieszkaniowy #naStart'!$M61</f>
        <v>1639.7777777777765</v>
      </c>
      <c r="P61" s="59">
        <f t="shared" ref="P61:P92" si="37">L$29/12*($B$27-$B$26)</f>
        <v>810.00000000000011</v>
      </c>
      <c r="Q61" s="59">
        <f t="shared" ref="Q61:Q92" si="38">IF(P61&lt;$B$23,0,P61-$B$23)</f>
        <v>810.00000000000011</v>
      </c>
      <c r="R61" s="59">
        <f>'Kredyt Mieszkaniowy #naStart'!$N61-'Kredyt Mieszkaniowy #naStart'!$Q61</f>
        <v>274.22222222222092</v>
      </c>
      <c r="S61" s="59">
        <f t="shared" si="8"/>
        <v>829.77777777777635</v>
      </c>
      <c r="T61" s="58">
        <f t="shared" si="23"/>
        <v>91111.111111111008</v>
      </c>
      <c r="U61" s="58">
        <f t="shared" ref="U61:U92" si="39">IF(D61&lt;=$B$13,$B$12/$B$13,0)</f>
        <v>277.77777777777777</v>
      </c>
      <c r="V61" s="58">
        <f t="shared" ref="V61:V92" si="40">T61*$B$30/12</f>
        <v>542.11111111111052</v>
      </c>
      <c r="W61" s="58">
        <f t="shared" si="24"/>
        <v>819.88888888888823</v>
      </c>
      <c r="Y61" s="84">
        <v>33</v>
      </c>
      <c r="Z61" s="85">
        <f t="shared" si="32"/>
        <v>291596.01460531453</v>
      </c>
      <c r="AA61" s="85">
        <f t="shared" si="25"/>
        <v>289.19750216297592</v>
      </c>
      <c r="AB61" s="85">
        <f t="shared" si="26"/>
        <v>1734.9962869016215</v>
      </c>
      <c r="AC61" s="85">
        <f t="shared" si="11"/>
        <v>2024.1937890645975</v>
      </c>
      <c r="AD61" s="86">
        <f t="shared" si="12"/>
        <v>374.52712239793277</v>
      </c>
      <c r="AE61" s="50"/>
      <c r="AF61" s="84">
        <v>33</v>
      </c>
      <c r="AG61" s="85">
        <f t="shared" si="33"/>
        <v>273333.33333333395</v>
      </c>
      <c r="AH61" s="85">
        <f t="shared" si="13"/>
        <v>833.33333333333337</v>
      </c>
      <c r="AI61" s="85">
        <f t="shared" si="27"/>
        <v>1626.3333333333371</v>
      </c>
      <c r="AJ61" s="85">
        <f t="shared" si="28"/>
        <v>2459.6666666666706</v>
      </c>
      <c r="AK61" s="86">
        <f t="shared" si="14"/>
        <v>810.00000000000591</v>
      </c>
      <c r="AM61" s="80">
        <v>33</v>
      </c>
      <c r="AN61" s="59">
        <f t="shared" si="34"/>
        <v>273333.33333333395</v>
      </c>
      <c r="AO61" s="59">
        <f>IF(Obliczenia!$D$28="nie można skorzystać z programu",0,IF(AM61&lt;=$B$13,Obliczenia!$C$26/$B$13,0))</f>
        <v>833.33333333333337</v>
      </c>
      <c r="AP61" s="59">
        <f t="shared" si="29"/>
        <v>1626.3333333333374</v>
      </c>
      <c r="AQ61" s="59">
        <f t="shared" si="15"/>
        <v>2459.6666666666706</v>
      </c>
      <c r="AR61" s="59">
        <f t="shared" si="30"/>
        <v>1466.5555555555572</v>
      </c>
      <c r="AS61" s="59">
        <f t="shared" si="31"/>
        <v>993.11111111111336</v>
      </c>
      <c r="AT61" s="88">
        <f>IF(Obliczenia!$D$28="nie można skorzystać z programu",0,AR61-J61)</f>
        <v>-183.11111111110745</v>
      </c>
    </row>
    <row r="62" spans="1:46" ht="14.1" customHeight="1" x14ac:dyDescent="0.3">
      <c r="A62" s="38"/>
      <c r="B62" s="38"/>
      <c r="C62" s="38"/>
      <c r="D62" s="80">
        <v>34</v>
      </c>
      <c r="E62" s="81">
        <f t="shared" si="16"/>
        <v>272499.99999999965</v>
      </c>
      <c r="F62" s="81">
        <f t="shared" si="17"/>
        <v>833.33333333333326</v>
      </c>
      <c r="G62" s="81">
        <f t="shared" si="18"/>
        <v>1621.3749999999982</v>
      </c>
      <c r="H62" s="81">
        <f t="shared" si="19"/>
        <v>811.37499999999795</v>
      </c>
      <c r="I62" s="81">
        <f t="shared" si="20"/>
        <v>2454.7083333333312</v>
      </c>
      <c r="J62" s="82">
        <f t="shared" si="3"/>
        <v>1644.7083333333312</v>
      </c>
      <c r="K62" s="83">
        <f t="shared" si="21"/>
        <v>810.00000000000011</v>
      </c>
      <c r="L62" s="59">
        <f t="shared" si="22"/>
        <v>181666.66666666645</v>
      </c>
      <c r="M62" s="59">
        <f t="shared" si="35"/>
        <v>555.55555555555554</v>
      </c>
      <c r="N62" s="59">
        <f t="shared" si="36"/>
        <v>1080.9166666666654</v>
      </c>
      <c r="O62" s="59">
        <f>'Kredyt Mieszkaniowy #naStart'!$N62+'Kredyt Mieszkaniowy #naStart'!$M62</f>
        <v>1636.4722222222208</v>
      </c>
      <c r="P62" s="59">
        <f t="shared" si="37"/>
        <v>810.00000000000011</v>
      </c>
      <c r="Q62" s="59">
        <f t="shared" si="38"/>
        <v>810.00000000000011</v>
      </c>
      <c r="R62" s="59">
        <f>'Kredyt Mieszkaniowy #naStart'!$N62-'Kredyt Mieszkaniowy #naStart'!$Q62</f>
        <v>270.91666666666526</v>
      </c>
      <c r="S62" s="59">
        <f t="shared" si="8"/>
        <v>826.47222222222069</v>
      </c>
      <c r="T62" s="59">
        <f t="shared" si="23"/>
        <v>90833.333333333227</v>
      </c>
      <c r="U62" s="58">
        <f t="shared" si="39"/>
        <v>277.77777777777777</v>
      </c>
      <c r="V62" s="58">
        <f t="shared" si="40"/>
        <v>540.45833333333269</v>
      </c>
      <c r="W62" s="58">
        <f t="shared" si="24"/>
        <v>818.2361111111104</v>
      </c>
      <c r="Y62" s="84">
        <v>34</v>
      </c>
      <c r="Z62" s="85">
        <f t="shared" si="32"/>
        <v>291306.81710315158</v>
      </c>
      <c r="AA62" s="85">
        <f t="shared" ref="AA62:AA93" si="41">IF(Y62-$B$13&lt;=0,PPMT($B$30/12,1,$B$13-Y61,-Z62),0)</f>
        <v>290.91822730084573</v>
      </c>
      <c r="AB62" s="85">
        <f t="shared" ref="AB62:AB93" si="42">IF(Y62-$B$13&lt;=0,IPMT($B$30/12,1,$B$13-Y61,-Z62),0)</f>
        <v>1733.275561763752</v>
      </c>
      <c r="AC62" s="85">
        <f t="shared" si="11"/>
        <v>2024.1937890645977</v>
      </c>
      <c r="AD62" s="86">
        <f t="shared" si="12"/>
        <v>379.48545573126648</v>
      </c>
      <c r="AE62" s="50"/>
      <c r="AF62" s="84">
        <v>34</v>
      </c>
      <c r="AG62" s="85">
        <f t="shared" si="33"/>
        <v>272500.00000000064</v>
      </c>
      <c r="AH62" s="85">
        <f t="shared" si="13"/>
        <v>833.33333333333337</v>
      </c>
      <c r="AI62" s="85">
        <f t="shared" ref="AI62:AI93" si="43">$B$30/12*AG62</f>
        <v>1621.3750000000039</v>
      </c>
      <c r="AJ62" s="85">
        <f t="shared" si="28"/>
        <v>2454.7083333333371</v>
      </c>
      <c r="AK62" s="86">
        <f t="shared" si="14"/>
        <v>810.00000000000591</v>
      </c>
      <c r="AM62" s="80">
        <v>34</v>
      </c>
      <c r="AN62" s="59">
        <f t="shared" si="34"/>
        <v>272500.00000000064</v>
      </c>
      <c r="AO62" s="59">
        <f>IF(Obliczenia!$D$28="nie można skorzystać z programu",0,IF(AM62&lt;=$B$13,Obliczenia!$C$26/$B$13,0))</f>
        <v>833.33333333333337</v>
      </c>
      <c r="AP62" s="59">
        <f t="shared" ref="AP62:AP93" si="44">AN62*$B$28/12</f>
        <v>1621.3750000000039</v>
      </c>
      <c r="AQ62" s="59">
        <f t="shared" si="15"/>
        <v>2454.7083333333371</v>
      </c>
      <c r="AR62" s="59">
        <f t="shared" si="30"/>
        <v>1464.6250000000014</v>
      </c>
      <c r="AS62" s="59">
        <f t="shared" ref="AS62:AS93" si="45">AN62/12*($B$27-2%)</f>
        <v>990.08333333333564</v>
      </c>
      <c r="AT62" s="88">
        <f>IF(Obliczenia!$D$28="nie można skorzystać z programu",0,AR62-J62)</f>
        <v>-180.08333333332985</v>
      </c>
    </row>
    <row r="63" spans="1:46" ht="14.1" customHeight="1" x14ac:dyDescent="0.3">
      <c r="A63" s="38"/>
      <c r="B63" s="38"/>
      <c r="C63" s="38"/>
      <c r="D63" s="80">
        <v>35</v>
      </c>
      <c r="E63" s="81">
        <f t="shared" si="16"/>
        <v>271666.66666666634</v>
      </c>
      <c r="F63" s="81">
        <f t="shared" si="17"/>
        <v>833.33333333333326</v>
      </c>
      <c r="G63" s="81">
        <f t="shared" si="18"/>
        <v>1616.4166666666649</v>
      </c>
      <c r="H63" s="81">
        <f t="shared" si="19"/>
        <v>806.41666666666481</v>
      </c>
      <c r="I63" s="81">
        <f t="shared" si="20"/>
        <v>2449.7499999999982</v>
      </c>
      <c r="J63" s="82">
        <f t="shared" si="3"/>
        <v>1639.7499999999982</v>
      </c>
      <c r="K63" s="83">
        <f t="shared" si="21"/>
        <v>810.00000000000011</v>
      </c>
      <c r="L63" s="59">
        <f t="shared" si="22"/>
        <v>181111.11111111089</v>
      </c>
      <c r="M63" s="59">
        <f t="shared" si="35"/>
        <v>555.55555555555554</v>
      </c>
      <c r="N63" s="59">
        <f t="shared" si="36"/>
        <v>1077.6111111111099</v>
      </c>
      <c r="O63" s="59">
        <f>'Kredyt Mieszkaniowy #naStart'!$N63+'Kredyt Mieszkaniowy #naStart'!$M63</f>
        <v>1633.1666666666656</v>
      </c>
      <c r="P63" s="59">
        <f t="shared" si="37"/>
        <v>810.00000000000011</v>
      </c>
      <c r="Q63" s="59">
        <f t="shared" si="38"/>
        <v>810.00000000000011</v>
      </c>
      <c r="R63" s="59">
        <f>'Kredyt Mieszkaniowy #naStart'!$N63-'Kredyt Mieszkaniowy #naStart'!$Q63</f>
        <v>267.61111111110984</v>
      </c>
      <c r="S63" s="59">
        <f t="shared" si="8"/>
        <v>823.16666666666549</v>
      </c>
      <c r="T63" s="58">
        <f t="shared" si="23"/>
        <v>90555.555555555446</v>
      </c>
      <c r="U63" s="58">
        <f t="shared" si="39"/>
        <v>277.77777777777777</v>
      </c>
      <c r="V63" s="58">
        <f t="shared" si="40"/>
        <v>538.80555555555497</v>
      </c>
      <c r="W63" s="58">
        <f t="shared" si="24"/>
        <v>816.5833333333328</v>
      </c>
      <c r="Y63" s="84">
        <v>35</v>
      </c>
      <c r="Z63" s="85">
        <f t="shared" si="32"/>
        <v>291015.89887585072</v>
      </c>
      <c r="AA63" s="85">
        <f t="shared" si="41"/>
        <v>292.64919075328572</v>
      </c>
      <c r="AB63" s="85">
        <f t="shared" si="42"/>
        <v>1731.5445983113118</v>
      </c>
      <c r="AC63" s="85">
        <f t="shared" si="11"/>
        <v>2024.1937890645975</v>
      </c>
      <c r="AD63" s="86">
        <f t="shared" si="12"/>
        <v>384.44378906459929</v>
      </c>
      <c r="AE63" s="50"/>
      <c r="AF63" s="84">
        <v>35</v>
      </c>
      <c r="AG63" s="85">
        <f t="shared" si="33"/>
        <v>271666.66666666733</v>
      </c>
      <c r="AH63" s="85">
        <f t="shared" si="13"/>
        <v>833.33333333333337</v>
      </c>
      <c r="AI63" s="85">
        <f t="shared" si="43"/>
        <v>1616.4166666666706</v>
      </c>
      <c r="AJ63" s="85">
        <f t="shared" si="28"/>
        <v>2449.7500000000041</v>
      </c>
      <c r="AK63" s="86">
        <f t="shared" si="14"/>
        <v>810.00000000000591</v>
      </c>
      <c r="AM63" s="80">
        <v>35</v>
      </c>
      <c r="AN63" s="59">
        <f t="shared" ref="AN63:AN93" si="46">IF(AO62=0,0,AN62-AO62)</f>
        <v>271666.66666666733</v>
      </c>
      <c r="AO63" s="59">
        <f>IF(Obliczenia!$D$28="nie można skorzystać z programu",0,IF(AM63&lt;=$B$13,Obliczenia!$C$26/$B$13,0))</f>
        <v>833.33333333333337</v>
      </c>
      <c r="AP63" s="59">
        <f t="shared" si="44"/>
        <v>1616.4166666666706</v>
      </c>
      <c r="AQ63" s="59">
        <f t="shared" si="15"/>
        <v>2449.7500000000041</v>
      </c>
      <c r="AR63" s="59">
        <f t="shared" si="30"/>
        <v>1462.6944444444462</v>
      </c>
      <c r="AS63" s="59">
        <f t="shared" si="45"/>
        <v>987.05555555555804</v>
      </c>
      <c r="AT63" s="88">
        <f>IF(Obliczenia!$D$28="nie można skorzystać z programu",0,AR63-J63)</f>
        <v>-177.05555555555202</v>
      </c>
    </row>
    <row r="64" spans="1:46" ht="14.1" customHeight="1" x14ac:dyDescent="0.3">
      <c r="A64" s="38"/>
      <c r="B64" s="38"/>
      <c r="C64" s="38"/>
      <c r="D64" s="80">
        <v>36</v>
      </c>
      <c r="E64" s="81">
        <f t="shared" si="16"/>
        <v>270833.33333333302</v>
      </c>
      <c r="F64" s="81">
        <f t="shared" si="17"/>
        <v>833.33333333333326</v>
      </c>
      <c r="G64" s="81">
        <f t="shared" si="18"/>
        <v>1611.4583333333314</v>
      </c>
      <c r="H64" s="81">
        <f t="shared" si="19"/>
        <v>801.45833333333132</v>
      </c>
      <c r="I64" s="81">
        <f t="shared" si="20"/>
        <v>2444.7916666666652</v>
      </c>
      <c r="J64" s="82">
        <f t="shared" si="3"/>
        <v>1634.7916666666647</v>
      </c>
      <c r="K64" s="83">
        <f t="shared" si="21"/>
        <v>810.00000000000011</v>
      </c>
      <c r="L64" s="59">
        <f t="shared" si="22"/>
        <v>180555.55555555533</v>
      </c>
      <c r="M64" s="59">
        <f t="shared" si="35"/>
        <v>555.55555555555554</v>
      </c>
      <c r="N64" s="59">
        <f t="shared" si="36"/>
        <v>1074.3055555555543</v>
      </c>
      <c r="O64" s="59">
        <f>'Kredyt Mieszkaniowy #naStart'!$N64+'Kredyt Mieszkaniowy #naStart'!$M64</f>
        <v>1629.8611111111099</v>
      </c>
      <c r="P64" s="59">
        <f t="shared" si="37"/>
        <v>810.00000000000011</v>
      </c>
      <c r="Q64" s="59">
        <f t="shared" si="38"/>
        <v>810.00000000000011</v>
      </c>
      <c r="R64" s="59">
        <f>'Kredyt Mieszkaniowy #naStart'!$N64-'Kredyt Mieszkaniowy #naStart'!$Q64</f>
        <v>264.30555555555418</v>
      </c>
      <c r="S64" s="59">
        <f t="shared" si="8"/>
        <v>819.86111111110984</v>
      </c>
      <c r="T64" s="59">
        <f t="shared" si="23"/>
        <v>90277.777777777665</v>
      </c>
      <c r="U64" s="58">
        <f t="shared" si="39"/>
        <v>277.77777777777777</v>
      </c>
      <c r="V64" s="58">
        <f t="shared" si="40"/>
        <v>537.15277777777715</v>
      </c>
      <c r="W64" s="58">
        <f t="shared" si="24"/>
        <v>814.93055555555497</v>
      </c>
      <c r="Y64" s="84">
        <v>36</v>
      </c>
      <c r="Z64" s="85">
        <f t="shared" si="32"/>
        <v>290723.24968509743</v>
      </c>
      <c r="AA64" s="85">
        <f t="shared" si="41"/>
        <v>294.39045343826785</v>
      </c>
      <c r="AB64" s="85">
        <f t="shared" si="42"/>
        <v>1729.8033356263297</v>
      </c>
      <c r="AC64" s="85">
        <f t="shared" si="11"/>
        <v>2024.1937890645977</v>
      </c>
      <c r="AD64" s="86">
        <f t="shared" si="12"/>
        <v>389.402122397933</v>
      </c>
      <c r="AE64" s="50"/>
      <c r="AF64" s="84">
        <v>36</v>
      </c>
      <c r="AG64" s="85">
        <f t="shared" si="33"/>
        <v>270833.33333333401</v>
      </c>
      <c r="AH64" s="85">
        <f t="shared" si="13"/>
        <v>833.33333333333337</v>
      </c>
      <c r="AI64" s="85">
        <f t="shared" si="43"/>
        <v>1611.4583333333376</v>
      </c>
      <c r="AJ64" s="85">
        <f t="shared" si="28"/>
        <v>2444.7916666666711</v>
      </c>
      <c r="AK64" s="86">
        <f t="shared" si="14"/>
        <v>810.00000000000637</v>
      </c>
      <c r="AM64" s="80">
        <v>36</v>
      </c>
      <c r="AN64" s="59">
        <f t="shared" si="46"/>
        <v>270833.33333333401</v>
      </c>
      <c r="AO64" s="59">
        <f>IF(Obliczenia!$D$28="nie można skorzystać z programu",0,IF(AM64&lt;=$B$13,Obliczenia!$C$26/$B$13,0))</f>
        <v>833.33333333333337</v>
      </c>
      <c r="AP64" s="59">
        <f t="shared" si="44"/>
        <v>1611.4583333333376</v>
      </c>
      <c r="AQ64" s="59">
        <f t="shared" si="15"/>
        <v>2444.7916666666711</v>
      </c>
      <c r="AR64" s="59">
        <f t="shared" si="30"/>
        <v>1460.763888888891</v>
      </c>
      <c r="AS64" s="59">
        <f t="shared" si="45"/>
        <v>984.02777777778022</v>
      </c>
      <c r="AT64" s="88">
        <f>IF(Obliczenia!$D$28="nie można skorzystać z programu",0,AR64-J64)</f>
        <v>-174.02777777777374</v>
      </c>
    </row>
    <row r="65" spans="1:46" ht="14.1" customHeight="1" x14ac:dyDescent="0.3">
      <c r="A65" s="38"/>
      <c r="B65" s="38"/>
      <c r="C65" s="38"/>
      <c r="D65" s="80">
        <v>37</v>
      </c>
      <c r="E65" s="81">
        <f t="shared" si="16"/>
        <v>269999.99999999965</v>
      </c>
      <c r="F65" s="81">
        <f t="shared" si="17"/>
        <v>833.33333333333326</v>
      </c>
      <c r="G65" s="81">
        <f t="shared" si="18"/>
        <v>1606.499999999998</v>
      </c>
      <c r="H65" s="81">
        <f t="shared" si="19"/>
        <v>796.49999999999784</v>
      </c>
      <c r="I65" s="81">
        <f t="shared" si="20"/>
        <v>2439.8333333333312</v>
      </c>
      <c r="J65" s="82">
        <f t="shared" si="3"/>
        <v>1629.8333333333312</v>
      </c>
      <c r="K65" s="83">
        <f t="shared" si="21"/>
        <v>810.00000000000011</v>
      </c>
      <c r="L65" s="59">
        <f t="shared" si="22"/>
        <v>179999.99999999977</v>
      </c>
      <c r="M65" s="59">
        <f t="shared" si="35"/>
        <v>555.55555555555554</v>
      </c>
      <c r="N65" s="59">
        <f t="shared" si="36"/>
        <v>1070.9999999999986</v>
      </c>
      <c r="O65" s="59">
        <f>'Kredyt Mieszkaniowy #naStart'!$N65+'Kredyt Mieszkaniowy #naStart'!$M65</f>
        <v>1626.5555555555543</v>
      </c>
      <c r="P65" s="59">
        <f t="shared" si="37"/>
        <v>810.00000000000011</v>
      </c>
      <c r="Q65" s="59">
        <f t="shared" si="38"/>
        <v>810.00000000000011</v>
      </c>
      <c r="R65" s="59">
        <f>'Kredyt Mieszkaniowy #naStart'!$N65-'Kredyt Mieszkaniowy #naStart'!$Q65</f>
        <v>260.99999999999852</v>
      </c>
      <c r="S65" s="59">
        <f t="shared" si="8"/>
        <v>816.55555555555418</v>
      </c>
      <c r="T65" s="58">
        <f t="shared" si="23"/>
        <v>89999.999999999884</v>
      </c>
      <c r="U65" s="58">
        <f t="shared" si="39"/>
        <v>277.77777777777777</v>
      </c>
      <c r="V65" s="58">
        <f t="shared" si="40"/>
        <v>535.49999999999932</v>
      </c>
      <c r="W65" s="58">
        <f t="shared" si="24"/>
        <v>813.27777777777715</v>
      </c>
      <c r="Y65" s="84">
        <v>37</v>
      </c>
      <c r="Z65" s="85">
        <f t="shared" si="32"/>
        <v>290428.85923165915</v>
      </c>
      <c r="AA65" s="85">
        <f t="shared" si="41"/>
        <v>296.14207663622545</v>
      </c>
      <c r="AB65" s="85">
        <f t="shared" si="42"/>
        <v>1728.0517124283722</v>
      </c>
      <c r="AC65" s="85">
        <f t="shared" si="11"/>
        <v>2024.1937890645977</v>
      </c>
      <c r="AD65" s="86">
        <f t="shared" si="12"/>
        <v>394.36045573126648</v>
      </c>
      <c r="AE65" s="50"/>
      <c r="AF65" s="84">
        <v>37</v>
      </c>
      <c r="AG65" s="85">
        <f t="shared" si="33"/>
        <v>270000.0000000007</v>
      </c>
      <c r="AH65" s="85">
        <f t="shared" si="13"/>
        <v>833.33333333333337</v>
      </c>
      <c r="AI65" s="85">
        <f t="shared" si="43"/>
        <v>1606.5000000000043</v>
      </c>
      <c r="AJ65" s="85">
        <f t="shared" si="28"/>
        <v>2439.8333333333376</v>
      </c>
      <c r="AK65" s="86">
        <f t="shared" si="14"/>
        <v>810.00000000000637</v>
      </c>
      <c r="AM65" s="80">
        <v>37</v>
      </c>
      <c r="AN65" s="59">
        <f t="shared" si="46"/>
        <v>270000.0000000007</v>
      </c>
      <c r="AO65" s="59">
        <f>IF(Obliczenia!$D$28="nie można skorzystać z programu",0,IF(AM65&lt;=$B$13,Obliczenia!$C$26/$B$13,0))</f>
        <v>833.33333333333337</v>
      </c>
      <c r="AP65" s="59">
        <f t="shared" si="44"/>
        <v>1606.5000000000043</v>
      </c>
      <c r="AQ65" s="59">
        <f t="shared" si="15"/>
        <v>2439.8333333333376</v>
      </c>
      <c r="AR65" s="59">
        <f t="shared" si="30"/>
        <v>1458.8333333333351</v>
      </c>
      <c r="AS65" s="59">
        <f t="shared" si="45"/>
        <v>981.0000000000025</v>
      </c>
      <c r="AT65" s="88">
        <f>IF(Obliczenia!$D$28="nie można skorzystać z programu",0,AR65-J65)</f>
        <v>-170.99999999999613</v>
      </c>
    </row>
    <row r="66" spans="1:46" ht="14.1" customHeight="1" x14ac:dyDescent="0.3">
      <c r="A66" s="38"/>
      <c r="B66" s="38"/>
      <c r="C66" s="38"/>
      <c r="D66" s="80">
        <v>38</v>
      </c>
      <c r="E66" s="81">
        <f t="shared" si="16"/>
        <v>269166.66666666628</v>
      </c>
      <c r="F66" s="81">
        <f t="shared" si="17"/>
        <v>833.33333333333326</v>
      </c>
      <c r="G66" s="81">
        <f t="shared" si="18"/>
        <v>1601.5416666666647</v>
      </c>
      <c r="H66" s="81">
        <f t="shared" si="19"/>
        <v>791.5416666666647</v>
      </c>
      <c r="I66" s="81">
        <f t="shared" si="20"/>
        <v>2434.8749999999982</v>
      </c>
      <c r="J66" s="82">
        <f t="shared" si="3"/>
        <v>1624.8749999999977</v>
      </c>
      <c r="K66" s="83">
        <f t="shared" si="21"/>
        <v>810.00000000000011</v>
      </c>
      <c r="L66" s="59">
        <f t="shared" si="22"/>
        <v>179444.44444444421</v>
      </c>
      <c r="M66" s="59">
        <f t="shared" si="35"/>
        <v>555.55555555555554</v>
      </c>
      <c r="N66" s="59">
        <f t="shared" si="36"/>
        <v>1067.6944444444432</v>
      </c>
      <c r="O66" s="59">
        <f>'Kredyt Mieszkaniowy #naStart'!$N66+'Kredyt Mieszkaniowy #naStart'!$M66</f>
        <v>1623.2499999999986</v>
      </c>
      <c r="P66" s="59">
        <f t="shared" si="37"/>
        <v>810.00000000000011</v>
      </c>
      <c r="Q66" s="59">
        <f t="shared" si="38"/>
        <v>810.00000000000011</v>
      </c>
      <c r="R66" s="59">
        <f>'Kredyt Mieszkaniowy #naStart'!$N66-'Kredyt Mieszkaniowy #naStart'!$Q66</f>
        <v>257.69444444444309</v>
      </c>
      <c r="S66" s="59">
        <f t="shared" si="8"/>
        <v>813.24999999999852</v>
      </c>
      <c r="T66" s="59">
        <f t="shared" si="23"/>
        <v>89722.222222222103</v>
      </c>
      <c r="U66" s="58">
        <f t="shared" si="39"/>
        <v>277.77777777777777</v>
      </c>
      <c r="V66" s="58">
        <f t="shared" si="40"/>
        <v>533.8472222222216</v>
      </c>
      <c r="W66" s="58">
        <f t="shared" si="24"/>
        <v>811.62499999999932</v>
      </c>
      <c r="Y66" s="84">
        <v>38</v>
      </c>
      <c r="Z66" s="85">
        <f t="shared" si="32"/>
        <v>290132.71715502295</v>
      </c>
      <c r="AA66" s="85">
        <f t="shared" si="41"/>
        <v>297.90412199221106</v>
      </c>
      <c r="AB66" s="85">
        <f t="shared" si="42"/>
        <v>1726.2896670723867</v>
      </c>
      <c r="AC66" s="85">
        <f t="shared" si="11"/>
        <v>2024.1937890645977</v>
      </c>
      <c r="AD66" s="86">
        <f t="shared" si="12"/>
        <v>399.31878906459997</v>
      </c>
      <c r="AE66" s="50"/>
      <c r="AF66" s="84">
        <v>38</v>
      </c>
      <c r="AG66" s="85">
        <f t="shared" si="33"/>
        <v>269166.66666666738</v>
      </c>
      <c r="AH66" s="85">
        <f t="shared" si="13"/>
        <v>833.33333333333337</v>
      </c>
      <c r="AI66" s="85">
        <f t="shared" si="43"/>
        <v>1601.5416666666711</v>
      </c>
      <c r="AJ66" s="85">
        <f t="shared" si="28"/>
        <v>2434.8750000000045</v>
      </c>
      <c r="AK66" s="86">
        <f t="shared" si="14"/>
        <v>810.00000000000682</v>
      </c>
      <c r="AM66" s="80">
        <v>38</v>
      </c>
      <c r="AN66" s="59">
        <f t="shared" si="46"/>
        <v>269166.66666666738</v>
      </c>
      <c r="AO66" s="59">
        <f>IF(Obliczenia!$D$28="nie można skorzystać z programu",0,IF(AM66&lt;=$B$13,Obliczenia!$C$26/$B$13,0))</f>
        <v>833.33333333333337</v>
      </c>
      <c r="AP66" s="59">
        <f t="shared" si="44"/>
        <v>1601.5416666666708</v>
      </c>
      <c r="AQ66" s="59">
        <f t="shared" si="15"/>
        <v>2434.8750000000041</v>
      </c>
      <c r="AR66" s="59">
        <f t="shared" si="30"/>
        <v>1456.9027777777792</v>
      </c>
      <c r="AS66" s="59">
        <f t="shared" si="45"/>
        <v>977.9722222222249</v>
      </c>
      <c r="AT66" s="88">
        <f>IF(Obliczenia!$D$28="nie można skorzystać z programu",0,AR66-J66)</f>
        <v>-167.97222222221853</v>
      </c>
    </row>
    <row r="67" spans="1:46" ht="14.1" customHeight="1" x14ac:dyDescent="0.3">
      <c r="A67" s="38"/>
      <c r="B67" s="38"/>
      <c r="C67" s="38"/>
      <c r="D67" s="80">
        <v>39</v>
      </c>
      <c r="E67" s="81">
        <f t="shared" si="16"/>
        <v>268333.33333333296</v>
      </c>
      <c r="F67" s="81">
        <f t="shared" si="17"/>
        <v>833.33333333333326</v>
      </c>
      <c r="G67" s="81">
        <f t="shared" si="18"/>
        <v>1596.5833333333312</v>
      </c>
      <c r="H67" s="81">
        <f t="shared" si="19"/>
        <v>786.58333333333121</v>
      </c>
      <c r="I67" s="81">
        <f t="shared" si="20"/>
        <v>2429.9166666666642</v>
      </c>
      <c r="J67" s="82">
        <f t="shared" si="3"/>
        <v>1619.9166666666642</v>
      </c>
      <c r="K67" s="83">
        <f t="shared" si="21"/>
        <v>810.00000000000011</v>
      </c>
      <c r="L67" s="59">
        <f t="shared" si="22"/>
        <v>178888.88888888864</v>
      </c>
      <c r="M67" s="59">
        <f t="shared" si="35"/>
        <v>555.55555555555554</v>
      </c>
      <c r="N67" s="59">
        <f t="shared" si="36"/>
        <v>1064.3888888888875</v>
      </c>
      <c r="O67" s="59">
        <f>'Kredyt Mieszkaniowy #naStart'!$N67+'Kredyt Mieszkaniowy #naStart'!$M67</f>
        <v>1619.944444444443</v>
      </c>
      <c r="P67" s="59">
        <f t="shared" si="37"/>
        <v>810.00000000000011</v>
      </c>
      <c r="Q67" s="59">
        <f t="shared" si="38"/>
        <v>810.00000000000011</v>
      </c>
      <c r="R67" s="59">
        <f>'Kredyt Mieszkaniowy #naStart'!$N67-'Kredyt Mieszkaniowy #naStart'!$Q67</f>
        <v>254.38888888888744</v>
      </c>
      <c r="S67" s="59">
        <f t="shared" si="8"/>
        <v>809.94444444444287</v>
      </c>
      <c r="T67" s="58">
        <f t="shared" si="23"/>
        <v>89444.444444444322</v>
      </c>
      <c r="U67" s="58">
        <f t="shared" si="39"/>
        <v>277.77777777777777</v>
      </c>
      <c r="V67" s="58">
        <f t="shared" si="40"/>
        <v>532.19444444444377</v>
      </c>
      <c r="W67" s="58">
        <f t="shared" si="24"/>
        <v>809.97222222222149</v>
      </c>
      <c r="Y67" s="84">
        <v>39</v>
      </c>
      <c r="Z67" s="85">
        <f t="shared" si="32"/>
        <v>289834.81303303072</v>
      </c>
      <c r="AA67" s="85">
        <f t="shared" si="41"/>
        <v>299.6766515180646</v>
      </c>
      <c r="AB67" s="85">
        <f t="shared" si="42"/>
        <v>1724.5171375465329</v>
      </c>
      <c r="AC67" s="85">
        <f t="shared" si="11"/>
        <v>2024.1937890645975</v>
      </c>
      <c r="AD67" s="86">
        <f t="shared" si="12"/>
        <v>404.27712239793323</v>
      </c>
      <c r="AE67" s="50"/>
      <c r="AF67" s="84">
        <v>39</v>
      </c>
      <c r="AG67" s="85">
        <f t="shared" si="33"/>
        <v>268333.33333333407</v>
      </c>
      <c r="AH67" s="85">
        <f t="shared" si="13"/>
        <v>833.33333333333337</v>
      </c>
      <c r="AI67" s="85">
        <f t="shared" si="43"/>
        <v>1596.5833333333378</v>
      </c>
      <c r="AJ67" s="85">
        <f t="shared" si="28"/>
        <v>2429.9166666666711</v>
      </c>
      <c r="AK67" s="86">
        <f t="shared" si="14"/>
        <v>810.00000000000682</v>
      </c>
      <c r="AM67" s="80">
        <v>39</v>
      </c>
      <c r="AN67" s="59">
        <f t="shared" si="46"/>
        <v>268333.33333333407</v>
      </c>
      <c r="AO67" s="59">
        <f>IF(Obliczenia!$D$28="nie można skorzystać z programu",0,IF(AM67&lt;=$B$13,Obliczenia!$C$26/$B$13,0))</f>
        <v>833.33333333333337</v>
      </c>
      <c r="AP67" s="59">
        <f t="shared" si="44"/>
        <v>1596.5833333333378</v>
      </c>
      <c r="AQ67" s="59">
        <f t="shared" si="15"/>
        <v>2429.9166666666711</v>
      </c>
      <c r="AR67" s="59">
        <f t="shared" si="30"/>
        <v>1454.972222222224</v>
      </c>
      <c r="AS67" s="59">
        <f t="shared" si="45"/>
        <v>974.94444444444707</v>
      </c>
      <c r="AT67" s="88">
        <f>IF(Obliczenia!$D$28="nie można skorzystać z programu",0,AR67-J67)</f>
        <v>-164.94444444444025</v>
      </c>
    </row>
    <row r="68" spans="1:46" ht="14.1" customHeight="1" x14ac:dyDescent="0.3">
      <c r="A68" s="38"/>
      <c r="B68" s="38"/>
      <c r="C68" s="38"/>
      <c r="D68" s="80">
        <v>40</v>
      </c>
      <c r="E68" s="81">
        <f t="shared" si="16"/>
        <v>267499.99999999965</v>
      </c>
      <c r="F68" s="81">
        <f t="shared" si="17"/>
        <v>833.33333333333326</v>
      </c>
      <c r="G68" s="81">
        <f t="shared" si="18"/>
        <v>1591.6249999999977</v>
      </c>
      <c r="H68" s="81">
        <f t="shared" si="19"/>
        <v>781.62499999999773</v>
      </c>
      <c r="I68" s="81">
        <f t="shared" si="20"/>
        <v>2424.9583333333312</v>
      </c>
      <c r="J68" s="82">
        <f t="shared" si="3"/>
        <v>1614.9583333333308</v>
      </c>
      <c r="K68" s="83">
        <f t="shared" si="21"/>
        <v>810.00000000000011</v>
      </c>
      <c r="L68" s="59">
        <f t="shared" si="22"/>
        <v>178333.33333333308</v>
      </c>
      <c r="M68" s="59">
        <f t="shared" si="35"/>
        <v>555.55555555555554</v>
      </c>
      <c r="N68" s="59">
        <f t="shared" si="36"/>
        <v>1061.0833333333319</v>
      </c>
      <c r="O68" s="59">
        <f>'Kredyt Mieszkaniowy #naStart'!$N68+'Kredyt Mieszkaniowy #naStart'!$M68</f>
        <v>1616.6388888888873</v>
      </c>
      <c r="P68" s="59">
        <f t="shared" si="37"/>
        <v>810.00000000000011</v>
      </c>
      <c r="Q68" s="59">
        <f t="shared" si="38"/>
        <v>810.00000000000011</v>
      </c>
      <c r="R68" s="59">
        <f>'Kredyt Mieszkaniowy #naStart'!$N68-'Kredyt Mieszkaniowy #naStart'!$Q68</f>
        <v>251.08333333333178</v>
      </c>
      <c r="S68" s="59">
        <f t="shared" si="8"/>
        <v>806.63888888888721</v>
      </c>
      <c r="T68" s="59">
        <f t="shared" si="23"/>
        <v>89166.666666666541</v>
      </c>
      <c r="U68" s="58">
        <f t="shared" si="39"/>
        <v>277.77777777777777</v>
      </c>
      <c r="V68" s="58">
        <f t="shared" si="40"/>
        <v>530.54166666666595</v>
      </c>
      <c r="W68" s="58">
        <f t="shared" si="24"/>
        <v>808.31944444444366</v>
      </c>
      <c r="Y68" s="84">
        <v>40</v>
      </c>
      <c r="Z68" s="85">
        <f t="shared" si="32"/>
        <v>289535.13638151262</v>
      </c>
      <c r="AA68" s="85">
        <f t="shared" si="41"/>
        <v>301.4597275945971</v>
      </c>
      <c r="AB68" s="85">
        <f t="shared" si="42"/>
        <v>1722.7340614700001</v>
      </c>
      <c r="AC68" s="85">
        <f t="shared" si="11"/>
        <v>2024.1937890645972</v>
      </c>
      <c r="AD68" s="86">
        <f t="shared" si="12"/>
        <v>409.23545573126648</v>
      </c>
      <c r="AE68" s="50"/>
      <c r="AF68" s="84">
        <v>40</v>
      </c>
      <c r="AG68" s="85">
        <f t="shared" si="33"/>
        <v>267500.00000000076</v>
      </c>
      <c r="AH68" s="85">
        <f t="shared" si="13"/>
        <v>833.33333333333337</v>
      </c>
      <c r="AI68" s="85">
        <f t="shared" si="43"/>
        <v>1591.6250000000045</v>
      </c>
      <c r="AJ68" s="85">
        <f t="shared" si="28"/>
        <v>2424.958333333338</v>
      </c>
      <c r="AK68" s="86">
        <f t="shared" si="14"/>
        <v>810.00000000000728</v>
      </c>
      <c r="AM68" s="80">
        <v>40</v>
      </c>
      <c r="AN68" s="59">
        <f t="shared" si="46"/>
        <v>267500.00000000076</v>
      </c>
      <c r="AO68" s="59">
        <f>IF(Obliczenia!$D$28="nie można skorzystać z programu",0,IF(AM68&lt;=$B$13,Obliczenia!$C$26/$B$13,0))</f>
        <v>833.33333333333337</v>
      </c>
      <c r="AP68" s="59">
        <f t="shared" si="44"/>
        <v>1591.6250000000045</v>
      </c>
      <c r="AQ68" s="59">
        <f t="shared" si="15"/>
        <v>2424.958333333338</v>
      </c>
      <c r="AR68" s="59">
        <f t="shared" si="30"/>
        <v>1453.0416666666688</v>
      </c>
      <c r="AS68" s="59">
        <f t="shared" si="45"/>
        <v>971.91666666666936</v>
      </c>
      <c r="AT68" s="88">
        <f>IF(Obliczenia!$D$28="nie można skorzystać z programu",0,AR68-J68)</f>
        <v>-161.91666666666197</v>
      </c>
    </row>
    <row r="69" spans="1:46" ht="14.1" customHeight="1" x14ac:dyDescent="0.3">
      <c r="A69" s="38"/>
      <c r="B69" s="38"/>
      <c r="C69" s="38"/>
      <c r="D69" s="80">
        <v>41</v>
      </c>
      <c r="E69" s="81">
        <f t="shared" si="16"/>
        <v>266666.66666666628</v>
      </c>
      <c r="F69" s="81">
        <f t="shared" si="17"/>
        <v>833.33333333333326</v>
      </c>
      <c r="G69" s="81">
        <f t="shared" si="18"/>
        <v>1586.6666666666642</v>
      </c>
      <c r="H69" s="81">
        <f t="shared" si="19"/>
        <v>776.66666666666424</v>
      </c>
      <c r="I69" s="81">
        <f t="shared" si="20"/>
        <v>2419.9999999999973</v>
      </c>
      <c r="J69" s="82">
        <f t="shared" si="3"/>
        <v>1609.9999999999973</v>
      </c>
      <c r="K69" s="83">
        <f t="shared" si="21"/>
        <v>810.00000000000011</v>
      </c>
      <c r="L69" s="59">
        <f t="shared" si="22"/>
        <v>177777.77777777752</v>
      </c>
      <c r="M69" s="59">
        <f t="shared" si="35"/>
        <v>555.55555555555554</v>
      </c>
      <c r="N69" s="59">
        <f t="shared" si="36"/>
        <v>1057.7777777777762</v>
      </c>
      <c r="O69" s="59">
        <f>'Kredyt Mieszkaniowy #naStart'!$N69+'Kredyt Mieszkaniowy #naStart'!$M69</f>
        <v>1613.3333333333317</v>
      </c>
      <c r="P69" s="59">
        <f t="shared" si="37"/>
        <v>810.00000000000011</v>
      </c>
      <c r="Q69" s="59">
        <f t="shared" si="38"/>
        <v>810.00000000000011</v>
      </c>
      <c r="R69" s="59">
        <f>'Kredyt Mieszkaniowy #naStart'!$N69-'Kredyt Mieszkaniowy #naStart'!$Q69</f>
        <v>247.77777777777612</v>
      </c>
      <c r="S69" s="59">
        <f t="shared" si="8"/>
        <v>803.33333333333155</v>
      </c>
      <c r="T69" s="58">
        <f t="shared" si="23"/>
        <v>88888.88888888876</v>
      </c>
      <c r="U69" s="58">
        <f t="shared" si="39"/>
        <v>277.77777777777777</v>
      </c>
      <c r="V69" s="58">
        <f t="shared" si="40"/>
        <v>528.88888888888812</v>
      </c>
      <c r="W69" s="58">
        <f t="shared" si="24"/>
        <v>806.66666666666583</v>
      </c>
      <c r="Y69" s="84">
        <v>41</v>
      </c>
      <c r="Z69" s="85">
        <f t="shared" si="32"/>
        <v>289233.67665391805</v>
      </c>
      <c r="AA69" s="85">
        <f t="shared" si="41"/>
        <v>303.25341297378498</v>
      </c>
      <c r="AB69" s="85">
        <f t="shared" si="42"/>
        <v>1720.9403760908126</v>
      </c>
      <c r="AC69" s="85">
        <f t="shared" si="11"/>
        <v>2024.1937890645977</v>
      </c>
      <c r="AD69" s="86">
        <f t="shared" si="12"/>
        <v>414.19378906460042</v>
      </c>
      <c r="AE69" s="50"/>
      <c r="AF69" s="84">
        <v>41</v>
      </c>
      <c r="AG69" s="85">
        <f t="shared" si="33"/>
        <v>266666.66666666744</v>
      </c>
      <c r="AH69" s="85">
        <f t="shared" si="13"/>
        <v>833.33333333333337</v>
      </c>
      <c r="AI69" s="85">
        <f t="shared" si="43"/>
        <v>1586.6666666666713</v>
      </c>
      <c r="AJ69" s="85">
        <f t="shared" si="28"/>
        <v>2420.0000000000045</v>
      </c>
      <c r="AK69" s="86">
        <f t="shared" si="14"/>
        <v>810.00000000000728</v>
      </c>
      <c r="AM69" s="80">
        <v>41</v>
      </c>
      <c r="AN69" s="59">
        <f t="shared" si="46"/>
        <v>266666.66666666744</v>
      </c>
      <c r="AO69" s="59">
        <f>IF(Obliczenia!$D$28="nie można skorzystać z programu",0,IF(AM69&lt;=$B$13,Obliczenia!$C$26/$B$13,0))</f>
        <v>833.33333333333337</v>
      </c>
      <c r="AP69" s="59">
        <f t="shared" si="44"/>
        <v>1586.6666666666715</v>
      </c>
      <c r="AQ69" s="59">
        <f t="shared" si="15"/>
        <v>2420.000000000005</v>
      </c>
      <c r="AR69" s="59">
        <f t="shared" si="30"/>
        <v>1451.1111111111131</v>
      </c>
      <c r="AS69" s="59">
        <f t="shared" si="45"/>
        <v>968.88888888889176</v>
      </c>
      <c r="AT69" s="88">
        <f>IF(Obliczenia!$D$28="nie można skorzystać z programu",0,AR69-J69)</f>
        <v>-158.88888888888414</v>
      </c>
    </row>
    <row r="70" spans="1:46" ht="14.1" customHeight="1" x14ac:dyDescent="0.3">
      <c r="A70" s="38"/>
      <c r="B70" s="38"/>
      <c r="C70" s="38"/>
      <c r="D70" s="80">
        <v>42</v>
      </c>
      <c r="E70" s="81">
        <f t="shared" si="16"/>
        <v>265833.33333333291</v>
      </c>
      <c r="F70" s="81">
        <f t="shared" si="17"/>
        <v>833.33333333333326</v>
      </c>
      <c r="G70" s="81">
        <f t="shared" si="18"/>
        <v>1581.7083333333308</v>
      </c>
      <c r="H70" s="81">
        <f t="shared" si="19"/>
        <v>771.70833333333076</v>
      </c>
      <c r="I70" s="81">
        <f t="shared" si="20"/>
        <v>2415.0416666666642</v>
      </c>
      <c r="J70" s="82">
        <f t="shared" si="3"/>
        <v>1605.0416666666638</v>
      </c>
      <c r="K70" s="83">
        <f t="shared" si="21"/>
        <v>810.00000000000011</v>
      </c>
      <c r="L70" s="59">
        <f t="shared" si="22"/>
        <v>177222.22222222196</v>
      </c>
      <c r="M70" s="59">
        <f t="shared" si="35"/>
        <v>555.55555555555554</v>
      </c>
      <c r="N70" s="59">
        <f t="shared" si="36"/>
        <v>1054.4722222222206</v>
      </c>
      <c r="O70" s="59">
        <f>'Kredyt Mieszkaniowy #naStart'!$N70+'Kredyt Mieszkaniowy #naStart'!$M70</f>
        <v>1610.027777777776</v>
      </c>
      <c r="P70" s="59">
        <f t="shared" si="37"/>
        <v>810.00000000000011</v>
      </c>
      <c r="Q70" s="59">
        <f t="shared" si="38"/>
        <v>810.00000000000011</v>
      </c>
      <c r="R70" s="59">
        <f>'Kredyt Mieszkaniowy #naStart'!$N70-'Kredyt Mieszkaniowy #naStart'!$Q70</f>
        <v>244.47222222222047</v>
      </c>
      <c r="S70" s="59">
        <f t="shared" si="8"/>
        <v>800.0277777777759</v>
      </c>
      <c r="T70" s="59">
        <f t="shared" si="23"/>
        <v>88611.111111110979</v>
      </c>
      <c r="U70" s="58">
        <f t="shared" si="39"/>
        <v>277.77777777777777</v>
      </c>
      <c r="V70" s="58">
        <f t="shared" si="40"/>
        <v>527.23611111111029</v>
      </c>
      <c r="W70" s="58">
        <f t="shared" si="24"/>
        <v>805.013888888888</v>
      </c>
      <c r="Y70" s="84">
        <v>42</v>
      </c>
      <c r="Z70" s="85">
        <f t="shared" si="32"/>
        <v>288930.42324094428</v>
      </c>
      <c r="AA70" s="85">
        <f t="shared" si="41"/>
        <v>305.05777078097901</v>
      </c>
      <c r="AB70" s="85">
        <f t="shared" si="42"/>
        <v>1719.1360182836186</v>
      </c>
      <c r="AC70" s="85">
        <f t="shared" si="11"/>
        <v>2024.1937890645977</v>
      </c>
      <c r="AD70" s="86">
        <f t="shared" si="12"/>
        <v>419.15212239793391</v>
      </c>
      <c r="AE70" s="50"/>
      <c r="AF70" s="84">
        <v>42</v>
      </c>
      <c r="AG70" s="85">
        <f t="shared" si="33"/>
        <v>265833.33333333413</v>
      </c>
      <c r="AH70" s="85">
        <f t="shared" si="13"/>
        <v>833.33333333333337</v>
      </c>
      <c r="AI70" s="85">
        <f t="shared" si="43"/>
        <v>1581.7083333333383</v>
      </c>
      <c r="AJ70" s="85">
        <f t="shared" si="28"/>
        <v>2415.0416666666715</v>
      </c>
      <c r="AK70" s="86">
        <f t="shared" si="14"/>
        <v>810.00000000000773</v>
      </c>
      <c r="AM70" s="80">
        <v>42</v>
      </c>
      <c r="AN70" s="59">
        <f t="shared" si="46"/>
        <v>265833.33333333413</v>
      </c>
      <c r="AO70" s="59">
        <f>IF(Obliczenia!$D$28="nie można skorzystać z programu",0,IF(AM70&lt;=$B$13,Obliczenia!$C$26/$B$13,0))</f>
        <v>833.33333333333337</v>
      </c>
      <c r="AP70" s="59">
        <f t="shared" si="44"/>
        <v>1581.7083333333383</v>
      </c>
      <c r="AQ70" s="59">
        <f t="shared" si="15"/>
        <v>2415.0416666666715</v>
      </c>
      <c r="AR70" s="59">
        <f t="shared" si="30"/>
        <v>1449.1805555555575</v>
      </c>
      <c r="AS70" s="59">
        <f t="shared" si="45"/>
        <v>965.86111111111393</v>
      </c>
      <c r="AT70" s="88">
        <f>IF(Obliczenia!$D$28="nie można skorzystać z programu",0,AR70-J70)</f>
        <v>-155.86111111110631</v>
      </c>
    </row>
    <row r="71" spans="1:46" ht="14.1" customHeight="1" x14ac:dyDescent="0.3">
      <c r="A71" s="38"/>
      <c r="B71" s="38"/>
      <c r="C71" s="38"/>
      <c r="D71" s="80">
        <v>43</v>
      </c>
      <c r="E71" s="81">
        <f t="shared" si="16"/>
        <v>264999.99999999959</v>
      </c>
      <c r="F71" s="81">
        <f t="shared" si="17"/>
        <v>833.33333333333326</v>
      </c>
      <c r="G71" s="81">
        <f t="shared" si="18"/>
        <v>1576.7499999999977</v>
      </c>
      <c r="H71" s="81">
        <f t="shared" si="19"/>
        <v>766.74999999999761</v>
      </c>
      <c r="I71" s="81">
        <f t="shared" si="20"/>
        <v>2410.0833333333312</v>
      </c>
      <c r="J71" s="82">
        <f t="shared" si="3"/>
        <v>1600.0833333333312</v>
      </c>
      <c r="K71" s="83">
        <f t="shared" si="21"/>
        <v>810.00000000000011</v>
      </c>
      <c r="L71" s="59">
        <f t="shared" si="22"/>
        <v>176666.6666666664</v>
      </c>
      <c r="M71" s="59">
        <f t="shared" si="35"/>
        <v>555.55555555555554</v>
      </c>
      <c r="N71" s="59">
        <f t="shared" si="36"/>
        <v>1051.1666666666652</v>
      </c>
      <c r="O71" s="59">
        <f>'Kredyt Mieszkaniowy #naStart'!$N71+'Kredyt Mieszkaniowy #naStart'!$M71</f>
        <v>1606.7222222222208</v>
      </c>
      <c r="P71" s="59">
        <f t="shared" si="37"/>
        <v>810.00000000000011</v>
      </c>
      <c r="Q71" s="59">
        <f t="shared" si="38"/>
        <v>810.00000000000011</v>
      </c>
      <c r="R71" s="59">
        <f>'Kredyt Mieszkaniowy #naStart'!$N71-'Kredyt Mieszkaniowy #naStart'!$Q71</f>
        <v>241.16666666666504</v>
      </c>
      <c r="S71" s="59">
        <f t="shared" si="8"/>
        <v>796.72222222222069</v>
      </c>
      <c r="T71" s="58">
        <f t="shared" si="23"/>
        <v>88333.333333333198</v>
      </c>
      <c r="U71" s="58">
        <f t="shared" si="39"/>
        <v>277.77777777777777</v>
      </c>
      <c r="V71" s="58">
        <f t="shared" si="40"/>
        <v>525.58333333333258</v>
      </c>
      <c r="W71" s="58">
        <f t="shared" si="24"/>
        <v>803.3611111111104</v>
      </c>
      <c r="Y71" s="84">
        <v>43</v>
      </c>
      <c r="Z71" s="85">
        <f t="shared" si="32"/>
        <v>288625.36547016329</v>
      </c>
      <c r="AA71" s="85">
        <f t="shared" si="41"/>
        <v>306.87286451712583</v>
      </c>
      <c r="AB71" s="85">
        <f t="shared" si="42"/>
        <v>1717.3209245474718</v>
      </c>
      <c r="AC71" s="85">
        <f t="shared" si="11"/>
        <v>2024.1937890645977</v>
      </c>
      <c r="AD71" s="86">
        <f t="shared" si="12"/>
        <v>424.11045573126648</v>
      </c>
      <c r="AE71" s="50"/>
      <c r="AF71" s="84">
        <v>43</v>
      </c>
      <c r="AG71" s="85">
        <f t="shared" si="33"/>
        <v>265000.00000000081</v>
      </c>
      <c r="AH71" s="85">
        <f t="shared" si="13"/>
        <v>833.33333333333337</v>
      </c>
      <c r="AI71" s="85">
        <f t="shared" si="43"/>
        <v>1576.750000000005</v>
      </c>
      <c r="AJ71" s="85">
        <f t="shared" si="28"/>
        <v>2410.0833333333385</v>
      </c>
      <c r="AK71" s="86">
        <f t="shared" si="14"/>
        <v>810.00000000000728</v>
      </c>
      <c r="AM71" s="80">
        <v>43</v>
      </c>
      <c r="AN71" s="59">
        <f t="shared" si="46"/>
        <v>265000.00000000081</v>
      </c>
      <c r="AO71" s="59">
        <f>IF(Obliczenia!$D$28="nie można skorzystać z programu",0,IF(AM71&lt;=$B$13,Obliczenia!$C$26/$B$13,0))</f>
        <v>833.33333333333337</v>
      </c>
      <c r="AP71" s="59">
        <f t="shared" si="44"/>
        <v>1576.7500000000048</v>
      </c>
      <c r="AQ71" s="59">
        <f t="shared" si="15"/>
        <v>2410.083333333338</v>
      </c>
      <c r="AR71" s="59">
        <f t="shared" si="30"/>
        <v>1447.2500000000018</v>
      </c>
      <c r="AS71" s="59">
        <f t="shared" si="45"/>
        <v>962.83333333333633</v>
      </c>
      <c r="AT71" s="88">
        <f>IF(Obliczenia!$D$28="nie można skorzystać z programu",0,AR71-J71)</f>
        <v>-152.83333333332939</v>
      </c>
    </row>
    <row r="72" spans="1:46" ht="14.1" customHeight="1" x14ac:dyDescent="0.3">
      <c r="A72" s="38"/>
      <c r="B72" s="38"/>
      <c r="C72" s="38"/>
      <c r="D72" s="80">
        <v>44</v>
      </c>
      <c r="E72" s="81">
        <f t="shared" si="16"/>
        <v>264166.66666666628</v>
      </c>
      <c r="F72" s="81">
        <f t="shared" si="17"/>
        <v>833.33333333333326</v>
      </c>
      <c r="G72" s="81">
        <f t="shared" si="18"/>
        <v>1571.7916666666642</v>
      </c>
      <c r="H72" s="81">
        <f t="shared" si="19"/>
        <v>761.79166666666413</v>
      </c>
      <c r="I72" s="81">
        <f t="shared" si="20"/>
        <v>2405.1249999999977</v>
      </c>
      <c r="J72" s="82">
        <f t="shared" si="3"/>
        <v>1595.1249999999977</v>
      </c>
      <c r="K72" s="83">
        <f t="shared" si="21"/>
        <v>810.00000000000011</v>
      </c>
      <c r="L72" s="59">
        <f t="shared" si="22"/>
        <v>176111.11111111083</v>
      </c>
      <c r="M72" s="59">
        <f t="shared" si="35"/>
        <v>555.55555555555554</v>
      </c>
      <c r="N72" s="59">
        <f t="shared" si="36"/>
        <v>1047.8611111111095</v>
      </c>
      <c r="O72" s="59">
        <f>'Kredyt Mieszkaniowy #naStart'!$N72+'Kredyt Mieszkaniowy #naStart'!$M72</f>
        <v>1603.4166666666652</v>
      </c>
      <c r="P72" s="59">
        <f t="shared" si="37"/>
        <v>810.00000000000011</v>
      </c>
      <c r="Q72" s="59">
        <f t="shared" si="38"/>
        <v>810.00000000000011</v>
      </c>
      <c r="R72" s="59">
        <f>'Kredyt Mieszkaniowy #naStart'!$N72-'Kredyt Mieszkaniowy #naStart'!$Q72</f>
        <v>237.86111111110938</v>
      </c>
      <c r="S72" s="59">
        <f t="shared" si="8"/>
        <v>793.41666666666504</v>
      </c>
      <c r="T72" s="59">
        <f t="shared" si="23"/>
        <v>88055.555555555417</v>
      </c>
      <c r="U72" s="58">
        <f t="shared" si="39"/>
        <v>277.77777777777777</v>
      </c>
      <c r="V72" s="58">
        <f t="shared" si="40"/>
        <v>523.93055555555475</v>
      </c>
      <c r="W72" s="58">
        <f t="shared" si="24"/>
        <v>801.70833333333258</v>
      </c>
      <c r="Y72" s="84">
        <v>44</v>
      </c>
      <c r="Z72" s="85">
        <f t="shared" si="32"/>
        <v>288318.49260564614</v>
      </c>
      <c r="AA72" s="85">
        <f t="shared" si="41"/>
        <v>308.69875806100271</v>
      </c>
      <c r="AB72" s="85">
        <f t="shared" si="42"/>
        <v>1715.4950310035947</v>
      </c>
      <c r="AC72" s="85">
        <f t="shared" si="11"/>
        <v>2024.1937890645975</v>
      </c>
      <c r="AD72" s="86">
        <f t="shared" si="12"/>
        <v>429.06878906459974</v>
      </c>
      <c r="AE72" s="50"/>
      <c r="AF72" s="84">
        <v>44</v>
      </c>
      <c r="AG72" s="85">
        <f t="shared" si="33"/>
        <v>264166.6666666675</v>
      </c>
      <c r="AH72" s="85">
        <f t="shared" si="13"/>
        <v>833.33333333333337</v>
      </c>
      <c r="AI72" s="85">
        <f t="shared" si="43"/>
        <v>1571.7916666666717</v>
      </c>
      <c r="AJ72" s="85">
        <f t="shared" si="28"/>
        <v>2405.125000000005</v>
      </c>
      <c r="AK72" s="86">
        <f t="shared" si="14"/>
        <v>810.00000000000728</v>
      </c>
      <c r="AM72" s="80">
        <v>44</v>
      </c>
      <c r="AN72" s="59">
        <f t="shared" si="46"/>
        <v>264166.6666666675</v>
      </c>
      <c r="AO72" s="59">
        <f>IF(Obliczenia!$D$28="nie można skorzystać z programu",0,IF(AM72&lt;=$B$13,Obliczenia!$C$26/$B$13,0))</f>
        <v>833.33333333333337</v>
      </c>
      <c r="AP72" s="59">
        <f t="shared" si="44"/>
        <v>1571.7916666666717</v>
      </c>
      <c r="AQ72" s="59">
        <f t="shared" si="15"/>
        <v>2405.125000000005</v>
      </c>
      <c r="AR72" s="59">
        <f t="shared" si="30"/>
        <v>1445.3194444444464</v>
      </c>
      <c r="AS72" s="59">
        <f t="shared" si="45"/>
        <v>959.80555555555861</v>
      </c>
      <c r="AT72" s="88">
        <f>IF(Obliczenia!$D$28="nie można skorzystać z programu",0,AR72-J72)</f>
        <v>-149.80555555555134</v>
      </c>
    </row>
    <row r="73" spans="1:46" ht="14.1" customHeight="1" x14ac:dyDescent="0.3">
      <c r="A73" s="38"/>
      <c r="B73" s="38"/>
      <c r="C73" s="38"/>
      <c r="D73" s="80">
        <v>45</v>
      </c>
      <c r="E73" s="81">
        <f t="shared" si="16"/>
        <v>263333.33333333291</v>
      </c>
      <c r="F73" s="81">
        <f t="shared" si="17"/>
        <v>833.33333333333326</v>
      </c>
      <c r="G73" s="81">
        <f t="shared" si="18"/>
        <v>1566.8333333333312</v>
      </c>
      <c r="H73" s="81">
        <f t="shared" si="19"/>
        <v>756.83333333333098</v>
      </c>
      <c r="I73" s="81">
        <f t="shared" si="20"/>
        <v>2400.1666666666642</v>
      </c>
      <c r="J73" s="82">
        <f t="shared" si="3"/>
        <v>1590.1666666666642</v>
      </c>
      <c r="K73" s="83">
        <f t="shared" si="21"/>
        <v>810.00000000000011</v>
      </c>
      <c r="L73" s="59">
        <f t="shared" si="22"/>
        <v>175555.55555555527</v>
      </c>
      <c r="M73" s="59">
        <f t="shared" si="35"/>
        <v>555.55555555555554</v>
      </c>
      <c r="N73" s="59">
        <f t="shared" si="36"/>
        <v>1044.5555555555541</v>
      </c>
      <c r="O73" s="59">
        <f>'Kredyt Mieszkaniowy #naStart'!$N73+'Kredyt Mieszkaniowy #naStart'!$M73</f>
        <v>1600.1111111111095</v>
      </c>
      <c r="P73" s="59">
        <f t="shared" si="37"/>
        <v>810.00000000000011</v>
      </c>
      <c r="Q73" s="59">
        <f t="shared" si="38"/>
        <v>810.00000000000011</v>
      </c>
      <c r="R73" s="59">
        <f>'Kredyt Mieszkaniowy #naStart'!$N73-'Kredyt Mieszkaniowy #naStart'!$Q73</f>
        <v>234.55555555555395</v>
      </c>
      <c r="S73" s="59">
        <f t="shared" si="8"/>
        <v>790.11111111110938</v>
      </c>
      <c r="T73" s="58">
        <f t="shared" si="23"/>
        <v>87777.777777777635</v>
      </c>
      <c r="U73" s="58">
        <f t="shared" si="39"/>
        <v>277.77777777777777</v>
      </c>
      <c r="V73" s="58">
        <f t="shared" si="40"/>
        <v>522.27777777777703</v>
      </c>
      <c r="W73" s="58">
        <f t="shared" si="24"/>
        <v>800.05555555555475</v>
      </c>
      <c r="Y73" s="84">
        <v>45</v>
      </c>
      <c r="Z73" s="85">
        <f t="shared" si="32"/>
        <v>288009.79384758516</v>
      </c>
      <c r="AA73" s="85">
        <f t="shared" si="41"/>
        <v>310.5355156714657</v>
      </c>
      <c r="AB73" s="85">
        <f t="shared" si="42"/>
        <v>1713.6582733931318</v>
      </c>
      <c r="AC73" s="85">
        <f t="shared" si="11"/>
        <v>2024.1937890645975</v>
      </c>
      <c r="AD73" s="86">
        <f t="shared" si="12"/>
        <v>434.02712239793323</v>
      </c>
      <c r="AE73" s="50"/>
      <c r="AF73" s="84">
        <v>45</v>
      </c>
      <c r="AG73" s="85">
        <f t="shared" si="33"/>
        <v>263333.33333333419</v>
      </c>
      <c r="AH73" s="85">
        <f t="shared" si="13"/>
        <v>833.33333333333337</v>
      </c>
      <c r="AI73" s="85">
        <f t="shared" si="43"/>
        <v>1566.8333333333385</v>
      </c>
      <c r="AJ73" s="85">
        <f t="shared" si="28"/>
        <v>2400.166666666672</v>
      </c>
      <c r="AK73" s="86">
        <f t="shared" si="14"/>
        <v>810.00000000000773</v>
      </c>
      <c r="AM73" s="80">
        <v>45</v>
      </c>
      <c r="AN73" s="59">
        <f t="shared" si="46"/>
        <v>263333.33333333419</v>
      </c>
      <c r="AO73" s="59">
        <f>IF(Obliczenia!$D$28="nie można skorzystać z programu",0,IF(AM73&lt;=$B$13,Obliczenia!$C$26/$B$13,0))</f>
        <v>833.33333333333337</v>
      </c>
      <c r="AP73" s="59">
        <f t="shared" si="44"/>
        <v>1566.8333333333385</v>
      </c>
      <c r="AQ73" s="59">
        <f t="shared" si="15"/>
        <v>2400.166666666672</v>
      </c>
      <c r="AR73" s="59">
        <f t="shared" si="30"/>
        <v>1443.3888888888912</v>
      </c>
      <c r="AS73" s="59">
        <f t="shared" si="45"/>
        <v>956.77777777778078</v>
      </c>
      <c r="AT73" s="88">
        <f>IF(Obliczenia!$D$28="nie można skorzystać z programu",0,AR73-J73)</f>
        <v>-146.77777777777305</v>
      </c>
    </row>
    <row r="74" spans="1:46" ht="14.1" customHeight="1" x14ac:dyDescent="0.3">
      <c r="A74" s="38"/>
      <c r="B74" s="38"/>
      <c r="C74" s="38"/>
      <c r="D74" s="80">
        <v>46</v>
      </c>
      <c r="E74" s="81">
        <f t="shared" si="16"/>
        <v>262499.99999999953</v>
      </c>
      <c r="F74" s="81">
        <f t="shared" si="17"/>
        <v>833.33333333333326</v>
      </c>
      <c r="G74" s="81">
        <f t="shared" si="18"/>
        <v>1561.8749999999977</v>
      </c>
      <c r="H74" s="81">
        <f t="shared" si="19"/>
        <v>751.8749999999975</v>
      </c>
      <c r="I74" s="81">
        <f t="shared" si="20"/>
        <v>2395.2083333333308</v>
      </c>
      <c r="J74" s="82">
        <f t="shared" si="3"/>
        <v>1585.2083333333308</v>
      </c>
      <c r="K74" s="83">
        <f t="shared" si="21"/>
        <v>810.00000000000011</v>
      </c>
      <c r="L74" s="59">
        <f t="shared" si="22"/>
        <v>174999.99999999971</v>
      </c>
      <c r="M74" s="59">
        <f t="shared" si="35"/>
        <v>555.55555555555554</v>
      </c>
      <c r="N74" s="59">
        <f t="shared" si="36"/>
        <v>1041.2499999999984</v>
      </c>
      <c r="O74" s="59">
        <f>'Kredyt Mieszkaniowy #naStart'!$N74+'Kredyt Mieszkaniowy #naStart'!$M74</f>
        <v>1596.8055555555538</v>
      </c>
      <c r="P74" s="59">
        <f t="shared" si="37"/>
        <v>810.00000000000011</v>
      </c>
      <c r="Q74" s="59">
        <f t="shared" si="38"/>
        <v>810.00000000000011</v>
      </c>
      <c r="R74" s="59">
        <f>'Kredyt Mieszkaniowy #naStart'!$N74-'Kredyt Mieszkaniowy #naStart'!$Q74</f>
        <v>231.24999999999829</v>
      </c>
      <c r="S74" s="59">
        <f t="shared" si="8"/>
        <v>786.80555555555372</v>
      </c>
      <c r="T74" s="59">
        <f t="shared" si="23"/>
        <v>87499.999999999854</v>
      </c>
      <c r="U74" s="58">
        <f t="shared" si="39"/>
        <v>277.77777777777777</v>
      </c>
      <c r="V74" s="58">
        <f t="shared" si="40"/>
        <v>520.6249999999992</v>
      </c>
      <c r="W74" s="58">
        <f t="shared" si="24"/>
        <v>798.40277777777692</v>
      </c>
      <c r="Y74" s="84">
        <v>46</v>
      </c>
      <c r="Z74" s="85">
        <f t="shared" si="32"/>
        <v>287699.25833191368</v>
      </c>
      <c r="AA74" s="85">
        <f t="shared" si="41"/>
        <v>312.38320198971087</v>
      </c>
      <c r="AB74" s="85">
        <f t="shared" si="42"/>
        <v>1711.8105870748866</v>
      </c>
      <c r="AC74" s="85">
        <f t="shared" si="11"/>
        <v>2024.1937890645975</v>
      </c>
      <c r="AD74" s="86">
        <f t="shared" si="12"/>
        <v>438.98545573126671</v>
      </c>
      <c r="AE74" s="50"/>
      <c r="AF74" s="84">
        <v>46</v>
      </c>
      <c r="AG74" s="85">
        <f t="shared" si="33"/>
        <v>262500.00000000087</v>
      </c>
      <c r="AH74" s="85">
        <f t="shared" si="13"/>
        <v>833.33333333333337</v>
      </c>
      <c r="AI74" s="85">
        <f t="shared" si="43"/>
        <v>1561.8750000000052</v>
      </c>
      <c r="AJ74" s="85">
        <f t="shared" si="28"/>
        <v>2395.2083333333385</v>
      </c>
      <c r="AK74" s="86">
        <f t="shared" si="14"/>
        <v>810.00000000000773</v>
      </c>
      <c r="AM74" s="80">
        <v>46</v>
      </c>
      <c r="AN74" s="59">
        <f t="shared" si="46"/>
        <v>262500.00000000087</v>
      </c>
      <c r="AO74" s="59">
        <f>IF(Obliczenia!$D$28="nie można skorzystać z programu",0,IF(AM74&lt;=$B$13,Obliczenia!$C$26/$B$13,0))</f>
        <v>833.33333333333337</v>
      </c>
      <c r="AP74" s="59">
        <f t="shared" si="44"/>
        <v>1561.8750000000055</v>
      </c>
      <c r="AQ74" s="59">
        <f t="shared" si="15"/>
        <v>2395.2083333333389</v>
      </c>
      <c r="AR74" s="59">
        <f t="shared" si="30"/>
        <v>1441.4583333333358</v>
      </c>
      <c r="AS74" s="59">
        <f t="shared" si="45"/>
        <v>953.75000000000318</v>
      </c>
      <c r="AT74" s="88">
        <f>IF(Obliczenia!$D$28="nie można skorzystać z programu",0,AR74-J74)</f>
        <v>-143.749999999995</v>
      </c>
    </row>
    <row r="75" spans="1:46" ht="14.1" customHeight="1" x14ac:dyDescent="0.3">
      <c r="A75" s="38"/>
      <c r="B75" s="38"/>
      <c r="C75" s="38"/>
      <c r="D75" s="80">
        <v>47</v>
      </c>
      <c r="E75" s="81">
        <f t="shared" si="16"/>
        <v>261666.66666666622</v>
      </c>
      <c r="F75" s="81">
        <f t="shared" si="17"/>
        <v>833.33333333333326</v>
      </c>
      <c r="G75" s="81">
        <f t="shared" si="18"/>
        <v>1556.9166666666642</v>
      </c>
      <c r="H75" s="81">
        <f t="shared" si="19"/>
        <v>746.91666666666401</v>
      </c>
      <c r="I75" s="81">
        <f t="shared" si="20"/>
        <v>2390.2499999999973</v>
      </c>
      <c r="J75" s="82">
        <f t="shared" si="3"/>
        <v>1580.2499999999973</v>
      </c>
      <c r="K75" s="83">
        <f t="shared" si="21"/>
        <v>810.00000000000011</v>
      </c>
      <c r="L75" s="59">
        <f t="shared" si="22"/>
        <v>174444.44444444415</v>
      </c>
      <c r="M75" s="59">
        <f t="shared" si="35"/>
        <v>555.55555555555554</v>
      </c>
      <c r="N75" s="59">
        <f t="shared" si="36"/>
        <v>1037.9444444444428</v>
      </c>
      <c r="O75" s="59">
        <f>'Kredyt Mieszkaniowy #naStart'!$N75+'Kredyt Mieszkaniowy #naStart'!$M75</f>
        <v>1593.4999999999982</v>
      </c>
      <c r="P75" s="59">
        <f t="shared" si="37"/>
        <v>810.00000000000011</v>
      </c>
      <c r="Q75" s="59">
        <f t="shared" si="38"/>
        <v>810.00000000000011</v>
      </c>
      <c r="R75" s="59">
        <f>'Kredyt Mieszkaniowy #naStart'!$N75-'Kredyt Mieszkaniowy #naStart'!$Q75</f>
        <v>227.94444444444264</v>
      </c>
      <c r="S75" s="59">
        <f t="shared" si="8"/>
        <v>783.49999999999807</v>
      </c>
      <c r="T75" s="58">
        <f t="shared" si="23"/>
        <v>87222.222222222073</v>
      </c>
      <c r="U75" s="58">
        <f t="shared" si="39"/>
        <v>277.77777777777777</v>
      </c>
      <c r="V75" s="58">
        <f t="shared" si="40"/>
        <v>518.97222222222138</v>
      </c>
      <c r="W75" s="58">
        <f t="shared" si="24"/>
        <v>796.74999999999909</v>
      </c>
      <c r="Y75" s="84">
        <v>47</v>
      </c>
      <c r="Z75" s="85">
        <f t="shared" si="32"/>
        <v>287386.87512992398</v>
      </c>
      <c r="AA75" s="85">
        <f t="shared" si="41"/>
        <v>314.24188204154973</v>
      </c>
      <c r="AB75" s="85">
        <f t="shared" si="42"/>
        <v>1709.9519070230479</v>
      </c>
      <c r="AC75" s="85">
        <f t="shared" si="11"/>
        <v>2024.1937890645977</v>
      </c>
      <c r="AD75" s="86">
        <f t="shared" si="12"/>
        <v>443.94378906460042</v>
      </c>
      <c r="AE75" s="50"/>
      <c r="AF75" s="84">
        <v>47</v>
      </c>
      <c r="AG75" s="85">
        <f t="shared" si="33"/>
        <v>261666.66666666753</v>
      </c>
      <c r="AH75" s="85">
        <f t="shared" si="13"/>
        <v>833.33333333333337</v>
      </c>
      <c r="AI75" s="85">
        <f t="shared" si="43"/>
        <v>1556.916666666672</v>
      </c>
      <c r="AJ75" s="85">
        <f t="shared" si="28"/>
        <v>2390.2500000000055</v>
      </c>
      <c r="AK75" s="86">
        <f t="shared" si="14"/>
        <v>810.00000000000819</v>
      </c>
      <c r="AM75" s="80">
        <v>47</v>
      </c>
      <c r="AN75" s="59">
        <f t="shared" si="46"/>
        <v>261666.66666666753</v>
      </c>
      <c r="AO75" s="59">
        <f>IF(Obliczenia!$D$28="nie można skorzystać z programu",0,IF(AM75&lt;=$B$13,Obliczenia!$C$26/$B$13,0))</f>
        <v>833.33333333333337</v>
      </c>
      <c r="AP75" s="59">
        <f t="shared" si="44"/>
        <v>1556.9166666666717</v>
      </c>
      <c r="AQ75" s="59">
        <f t="shared" si="15"/>
        <v>2390.250000000005</v>
      </c>
      <c r="AR75" s="59">
        <f t="shared" si="30"/>
        <v>1439.5277777777796</v>
      </c>
      <c r="AS75" s="59">
        <f t="shared" si="45"/>
        <v>950.72222222222535</v>
      </c>
      <c r="AT75" s="88">
        <f>IF(Obliczenia!$D$28="nie można skorzystać z programu",0,AR75-J75)</f>
        <v>-140.72222222221762</v>
      </c>
    </row>
    <row r="76" spans="1:46" ht="14.1" customHeight="1" x14ac:dyDescent="0.3">
      <c r="A76" s="38"/>
      <c r="B76" s="38"/>
      <c r="C76" s="38"/>
      <c r="D76" s="80">
        <v>48</v>
      </c>
      <c r="E76" s="81">
        <f t="shared" si="16"/>
        <v>260833.33333333288</v>
      </c>
      <c r="F76" s="81">
        <f t="shared" si="17"/>
        <v>833.33333333333326</v>
      </c>
      <c r="G76" s="81">
        <f t="shared" si="18"/>
        <v>1551.9583333333308</v>
      </c>
      <c r="H76" s="81">
        <f t="shared" si="19"/>
        <v>741.95833333333053</v>
      </c>
      <c r="I76" s="81">
        <f t="shared" si="20"/>
        <v>2385.2916666666638</v>
      </c>
      <c r="J76" s="82">
        <f t="shared" si="3"/>
        <v>1575.2916666666638</v>
      </c>
      <c r="K76" s="83">
        <f t="shared" si="21"/>
        <v>810.00000000000011</v>
      </c>
      <c r="L76" s="59">
        <f t="shared" si="22"/>
        <v>173888.88888888858</v>
      </c>
      <c r="M76" s="59">
        <f t="shared" si="35"/>
        <v>555.55555555555554</v>
      </c>
      <c r="N76" s="59">
        <f t="shared" si="36"/>
        <v>1034.6388888888871</v>
      </c>
      <c r="O76" s="59">
        <f>'Kredyt Mieszkaniowy #naStart'!$N76+'Kredyt Mieszkaniowy #naStart'!$M76</f>
        <v>1590.1944444444425</v>
      </c>
      <c r="P76" s="59">
        <f t="shared" si="37"/>
        <v>810.00000000000011</v>
      </c>
      <c r="Q76" s="59">
        <f t="shared" si="38"/>
        <v>810.00000000000011</v>
      </c>
      <c r="R76" s="59">
        <f>'Kredyt Mieszkaniowy #naStart'!$N76-'Kredyt Mieszkaniowy #naStart'!$Q76</f>
        <v>224.63888888888698</v>
      </c>
      <c r="S76" s="59">
        <f t="shared" si="8"/>
        <v>780.19444444444241</v>
      </c>
      <c r="T76" s="59">
        <f t="shared" si="23"/>
        <v>86944.444444444292</v>
      </c>
      <c r="U76" s="58">
        <f t="shared" si="39"/>
        <v>277.77777777777777</v>
      </c>
      <c r="V76" s="58">
        <f t="shared" si="40"/>
        <v>517.31944444444355</v>
      </c>
      <c r="W76" s="58">
        <f t="shared" si="24"/>
        <v>795.09722222222126</v>
      </c>
      <c r="Y76" s="84">
        <v>48</v>
      </c>
      <c r="Z76" s="85">
        <f t="shared" si="32"/>
        <v>287072.63324788242</v>
      </c>
      <c r="AA76" s="85">
        <f t="shared" si="41"/>
        <v>316.11162123969694</v>
      </c>
      <c r="AB76" s="85">
        <f t="shared" si="42"/>
        <v>1708.0821678249006</v>
      </c>
      <c r="AC76" s="85">
        <f t="shared" si="11"/>
        <v>2024.1937890645975</v>
      </c>
      <c r="AD76" s="86">
        <f t="shared" si="12"/>
        <v>448.90212239793368</v>
      </c>
      <c r="AE76" s="50"/>
      <c r="AF76" s="84">
        <v>48</v>
      </c>
      <c r="AG76" s="85">
        <f t="shared" si="33"/>
        <v>260833.33333333419</v>
      </c>
      <c r="AH76" s="85">
        <f t="shared" si="13"/>
        <v>833.33333333333337</v>
      </c>
      <c r="AI76" s="85">
        <f t="shared" si="43"/>
        <v>1551.9583333333385</v>
      </c>
      <c r="AJ76" s="85">
        <f t="shared" si="28"/>
        <v>2385.291666666672</v>
      </c>
      <c r="AK76" s="86">
        <f t="shared" si="14"/>
        <v>810.00000000000819</v>
      </c>
      <c r="AM76" s="80">
        <v>48</v>
      </c>
      <c r="AN76" s="59">
        <f t="shared" si="46"/>
        <v>260833.33333333419</v>
      </c>
      <c r="AO76" s="59">
        <f>IF(Obliczenia!$D$28="nie można skorzystać z programu",0,IF(AM76&lt;=$B$13,Obliczenia!$C$26/$B$13,0))</f>
        <v>833.33333333333337</v>
      </c>
      <c r="AP76" s="59">
        <f t="shared" si="44"/>
        <v>1551.9583333333385</v>
      </c>
      <c r="AQ76" s="59">
        <f t="shared" si="15"/>
        <v>2385.291666666672</v>
      </c>
      <c r="AR76" s="59">
        <f t="shared" si="30"/>
        <v>1437.5972222222244</v>
      </c>
      <c r="AS76" s="59">
        <f t="shared" si="45"/>
        <v>947.69444444444753</v>
      </c>
      <c r="AT76" s="88">
        <f>IF(Obliczenia!$D$28="nie można skorzystać z programu",0,AR76-J76)</f>
        <v>-137.69444444443934</v>
      </c>
    </row>
    <row r="77" spans="1:46" ht="14.1" customHeight="1" x14ac:dyDescent="0.3">
      <c r="A77" s="38"/>
      <c r="B77" s="38"/>
      <c r="C77" s="38"/>
      <c r="D77" s="80">
        <v>49</v>
      </c>
      <c r="E77" s="81">
        <f t="shared" si="16"/>
        <v>259999.99999999953</v>
      </c>
      <c r="F77" s="81">
        <f t="shared" si="17"/>
        <v>833.33333333333326</v>
      </c>
      <c r="G77" s="81">
        <f t="shared" si="18"/>
        <v>1546.9999999999973</v>
      </c>
      <c r="H77" s="81">
        <f t="shared" si="19"/>
        <v>736.99999999999704</v>
      </c>
      <c r="I77" s="81">
        <f t="shared" si="20"/>
        <v>2380.3333333333303</v>
      </c>
      <c r="J77" s="82">
        <f t="shared" si="3"/>
        <v>1570.3333333333303</v>
      </c>
      <c r="K77" s="83">
        <f t="shared" si="21"/>
        <v>810.00000000000011</v>
      </c>
      <c r="L77" s="59">
        <f t="shared" si="22"/>
        <v>173333.33333333302</v>
      </c>
      <c r="M77" s="59">
        <f t="shared" si="35"/>
        <v>555.55555555555554</v>
      </c>
      <c r="N77" s="59">
        <f t="shared" si="36"/>
        <v>1031.3333333333314</v>
      </c>
      <c r="O77" s="59">
        <f>'Kredyt Mieszkaniowy #naStart'!$N77+'Kredyt Mieszkaniowy #naStart'!$M77</f>
        <v>1586.8888888888869</v>
      </c>
      <c r="P77" s="59">
        <f t="shared" si="37"/>
        <v>810.00000000000011</v>
      </c>
      <c r="Q77" s="59">
        <f t="shared" si="38"/>
        <v>810.00000000000011</v>
      </c>
      <c r="R77" s="59">
        <f>'Kredyt Mieszkaniowy #naStart'!$N77-'Kredyt Mieszkaniowy #naStart'!$Q77</f>
        <v>221.33333333333132</v>
      </c>
      <c r="S77" s="59">
        <f t="shared" si="8"/>
        <v>776.88888888888675</v>
      </c>
      <c r="T77" s="58">
        <f t="shared" si="23"/>
        <v>86666.666666666511</v>
      </c>
      <c r="U77" s="58">
        <f t="shared" si="39"/>
        <v>277.77777777777777</v>
      </c>
      <c r="V77" s="58">
        <f t="shared" si="40"/>
        <v>515.66666666666572</v>
      </c>
      <c r="W77" s="58">
        <f t="shared" si="24"/>
        <v>793.44444444444343</v>
      </c>
      <c r="Y77" s="84">
        <v>49</v>
      </c>
      <c r="Z77" s="85">
        <f t="shared" si="32"/>
        <v>286756.52162664273</v>
      </c>
      <c r="AA77" s="85">
        <f t="shared" si="41"/>
        <v>317.9924853860731</v>
      </c>
      <c r="AB77" s="85">
        <f t="shared" si="42"/>
        <v>1706.2013036785245</v>
      </c>
      <c r="AC77" s="85">
        <f t="shared" si="11"/>
        <v>2024.1937890645977</v>
      </c>
      <c r="AD77" s="86">
        <f t="shared" si="12"/>
        <v>453.86045573126739</v>
      </c>
      <c r="AE77" s="50"/>
      <c r="AF77" s="84">
        <v>49</v>
      </c>
      <c r="AG77" s="85">
        <f t="shared" si="33"/>
        <v>260000.00000000084</v>
      </c>
      <c r="AH77" s="85">
        <f t="shared" si="13"/>
        <v>833.33333333333337</v>
      </c>
      <c r="AI77" s="85">
        <f t="shared" si="43"/>
        <v>1547.0000000000052</v>
      </c>
      <c r="AJ77" s="85">
        <f t="shared" si="28"/>
        <v>2380.3333333333385</v>
      </c>
      <c r="AK77" s="86">
        <f t="shared" si="14"/>
        <v>810.00000000000819</v>
      </c>
      <c r="AM77" s="80">
        <v>49</v>
      </c>
      <c r="AN77" s="59">
        <f t="shared" si="46"/>
        <v>260000.00000000084</v>
      </c>
      <c r="AO77" s="59">
        <f>IF(Obliczenia!$D$28="nie można skorzystać z programu",0,IF(AM77&lt;=$B$13,Obliczenia!$C$26/$B$13,0))</f>
        <v>833.33333333333337</v>
      </c>
      <c r="AP77" s="59">
        <f t="shared" si="44"/>
        <v>1547.0000000000052</v>
      </c>
      <c r="AQ77" s="59">
        <f t="shared" si="15"/>
        <v>2380.3333333333385</v>
      </c>
      <c r="AR77" s="59">
        <f t="shared" si="30"/>
        <v>1435.6666666666688</v>
      </c>
      <c r="AS77" s="59">
        <f t="shared" si="45"/>
        <v>944.6666666666697</v>
      </c>
      <c r="AT77" s="88">
        <f>IF(Obliczenia!$D$28="nie można skorzystać z programu",0,AR77-J77)</f>
        <v>-134.66666666666151</v>
      </c>
    </row>
    <row r="78" spans="1:46" ht="14.1" customHeight="1" x14ac:dyDescent="0.3">
      <c r="A78" s="38"/>
      <c r="B78" s="38"/>
      <c r="C78" s="38"/>
      <c r="D78" s="80">
        <v>50</v>
      </c>
      <c r="E78" s="81">
        <f t="shared" si="16"/>
        <v>259166.66666666619</v>
      </c>
      <c r="F78" s="81">
        <f t="shared" si="17"/>
        <v>833.33333333333326</v>
      </c>
      <c r="G78" s="81">
        <f t="shared" si="18"/>
        <v>1542.041666666664</v>
      </c>
      <c r="H78" s="81">
        <f t="shared" si="19"/>
        <v>732.0416666666639</v>
      </c>
      <c r="I78" s="81">
        <f t="shared" si="20"/>
        <v>2375.3749999999973</v>
      </c>
      <c r="J78" s="82">
        <f t="shared" si="3"/>
        <v>1565.3749999999973</v>
      </c>
      <c r="K78" s="83">
        <f t="shared" si="21"/>
        <v>810.00000000000011</v>
      </c>
      <c r="L78" s="59">
        <f t="shared" si="22"/>
        <v>172777.77777777746</v>
      </c>
      <c r="M78" s="59">
        <f t="shared" si="35"/>
        <v>555.55555555555554</v>
      </c>
      <c r="N78" s="59">
        <f t="shared" si="36"/>
        <v>1028.027777777776</v>
      </c>
      <c r="O78" s="59">
        <f>'Kredyt Mieszkaniowy #naStart'!$N78+'Kredyt Mieszkaniowy #naStart'!$M78</f>
        <v>1583.5833333333317</v>
      </c>
      <c r="P78" s="59">
        <f t="shared" si="37"/>
        <v>810.00000000000011</v>
      </c>
      <c r="Q78" s="59">
        <f t="shared" si="38"/>
        <v>810.00000000000011</v>
      </c>
      <c r="R78" s="59">
        <f>'Kredyt Mieszkaniowy #naStart'!$N78-'Kredyt Mieszkaniowy #naStart'!$Q78</f>
        <v>218.0277777777759</v>
      </c>
      <c r="S78" s="59">
        <f t="shared" si="8"/>
        <v>773.58333333333155</v>
      </c>
      <c r="T78" s="59">
        <f t="shared" si="23"/>
        <v>86388.88888888873</v>
      </c>
      <c r="U78" s="58">
        <f t="shared" si="39"/>
        <v>277.77777777777777</v>
      </c>
      <c r="V78" s="58">
        <f t="shared" si="40"/>
        <v>514.013888888888</v>
      </c>
      <c r="W78" s="58">
        <f t="shared" si="24"/>
        <v>791.79166666666583</v>
      </c>
      <c r="Y78" s="84">
        <v>50</v>
      </c>
      <c r="Z78" s="85">
        <f t="shared" si="32"/>
        <v>286438.52914125664</v>
      </c>
      <c r="AA78" s="85">
        <f t="shared" si="41"/>
        <v>319.88454067412016</v>
      </c>
      <c r="AB78" s="85">
        <f t="shared" si="42"/>
        <v>1704.3092483904773</v>
      </c>
      <c r="AC78" s="85">
        <f t="shared" si="11"/>
        <v>2024.1937890645975</v>
      </c>
      <c r="AD78" s="86">
        <f t="shared" si="12"/>
        <v>458.8187890646002</v>
      </c>
      <c r="AE78" s="50"/>
      <c r="AF78" s="84">
        <v>50</v>
      </c>
      <c r="AG78" s="85">
        <f t="shared" si="33"/>
        <v>259166.6666666675</v>
      </c>
      <c r="AH78" s="85">
        <f t="shared" si="13"/>
        <v>833.33333333333337</v>
      </c>
      <c r="AI78" s="85">
        <f t="shared" si="43"/>
        <v>1542.0416666666717</v>
      </c>
      <c r="AJ78" s="85">
        <f t="shared" si="28"/>
        <v>2375.375000000005</v>
      </c>
      <c r="AK78" s="86">
        <f t="shared" si="14"/>
        <v>810.00000000000773</v>
      </c>
      <c r="AM78" s="80">
        <v>50</v>
      </c>
      <c r="AN78" s="59">
        <f t="shared" si="46"/>
        <v>259166.6666666675</v>
      </c>
      <c r="AO78" s="59">
        <f>IF(Obliczenia!$D$28="nie można skorzystać z programu",0,IF(AM78&lt;=$B$13,Obliczenia!$C$26/$B$13,0))</f>
        <v>833.33333333333337</v>
      </c>
      <c r="AP78" s="59">
        <f t="shared" si="44"/>
        <v>1542.0416666666717</v>
      </c>
      <c r="AQ78" s="59">
        <f t="shared" si="15"/>
        <v>2375.375000000005</v>
      </c>
      <c r="AR78" s="59">
        <f t="shared" si="30"/>
        <v>1433.7361111111131</v>
      </c>
      <c r="AS78" s="59">
        <f t="shared" si="45"/>
        <v>941.63888888889187</v>
      </c>
      <c r="AT78" s="88">
        <f>IF(Obliczenia!$D$28="nie można skorzystać z programu",0,AR78-J78)</f>
        <v>-131.63888888888414</v>
      </c>
    </row>
    <row r="79" spans="1:46" ht="14.1" customHeight="1" x14ac:dyDescent="0.3">
      <c r="A79" s="38"/>
      <c r="B79" s="38"/>
      <c r="C79" s="38"/>
      <c r="D79" s="80">
        <v>51</v>
      </c>
      <c r="E79" s="81">
        <f t="shared" si="16"/>
        <v>258333.33333333285</v>
      </c>
      <c r="F79" s="81">
        <f t="shared" si="17"/>
        <v>833.33333333333326</v>
      </c>
      <c r="G79" s="81">
        <f t="shared" si="18"/>
        <v>1537.0833333333305</v>
      </c>
      <c r="H79" s="81">
        <f t="shared" si="19"/>
        <v>727.08333333333042</v>
      </c>
      <c r="I79" s="81">
        <f t="shared" si="20"/>
        <v>2370.4166666666642</v>
      </c>
      <c r="J79" s="82">
        <f t="shared" si="3"/>
        <v>1560.4166666666638</v>
      </c>
      <c r="K79" s="83">
        <f t="shared" si="21"/>
        <v>810.00000000000011</v>
      </c>
      <c r="L79" s="59">
        <f t="shared" si="22"/>
        <v>172222.2222222219</v>
      </c>
      <c r="M79" s="59">
        <f t="shared" si="35"/>
        <v>555.55555555555554</v>
      </c>
      <c r="N79" s="59">
        <f t="shared" si="36"/>
        <v>1024.7222222222204</v>
      </c>
      <c r="O79" s="59">
        <f>'Kredyt Mieszkaniowy #naStart'!$N79+'Kredyt Mieszkaniowy #naStart'!$M79</f>
        <v>1580.277777777776</v>
      </c>
      <c r="P79" s="59">
        <f t="shared" si="37"/>
        <v>810.00000000000011</v>
      </c>
      <c r="Q79" s="59">
        <f t="shared" si="38"/>
        <v>810.00000000000011</v>
      </c>
      <c r="R79" s="59">
        <f>'Kredyt Mieszkaniowy #naStart'!$N79-'Kredyt Mieszkaniowy #naStart'!$Q79</f>
        <v>214.72222222222024</v>
      </c>
      <c r="S79" s="59">
        <f t="shared" si="8"/>
        <v>770.2777777777759</v>
      </c>
      <c r="T79" s="58">
        <f t="shared" si="23"/>
        <v>86111.111111110949</v>
      </c>
      <c r="U79" s="58">
        <f t="shared" si="39"/>
        <v>277.77777777777777</v>
      </c>
      <c r="V79" s="58">
        <f t="shared" si="40"/>
        <v>512.36111111111018</v>
      </c>
      <c r="W79" s="58">
        <f t="shared" si="24"/>
        <v>790.138888888888</v>
      </c>
      <c r="Y79" s="84">
        <v>51</v>
      </c>
      <c r="Z79" s="85">
        <f t="shared" si="32"/>
        <v>286118.64460058254</v>
      </c>
      <c r="AA79" s="85">
        <f t="shared" si="41"/>
        <v>321.78785369113126</v>
      </c>
      <c r="AB79" s="85">
        <f t="shared" si="42"/>
        <v>1702.4059353734663</v>
      </c>
      <c r="AC79" s="85">
        <f t="shared" si="11"/>
        <v>2024.1937890645975</v>
      </c>
      <c r="AD79" s="86">
        <f t="shared" si="12"/>
        <v>463.77712239793368</v>
      </c>
      <c r="AE79" s="50"/>
      <c r="AF79" s="84">
        <v>51</v>
      </c>
      <c r="AG79" s="85">
        <f t="shared" si="33"/>
        <v>258333.33333333416</v>
      </c>
      <c r="AH79" s="85">
        <f t="shared" si="13"/>
        <v>833.33333333333337</v>
      </c>
      <c r="AI79" s="85">
        <f t="shared" si="43"/>
        <v>1537.0833333333383</v>
      </c>
      <c r="AJ79" s="85">
        <f t="shared" si="28"/>
        <v>2370.4166666666715</v>
      </c>
      <c r="AK79" s="86">
        <f t="shared" si="14"/>
        <v>810.00000000000773</v>
      </c>
      <c r="AM79" s="80">
        <v>51</v>
      </c>
      <c r="AN79" s="59">
        <f t="shared" si="46"/>
        <v>258333.33333333416</v>
      </c>
      <c r="AO79" s="59">
        <f>IF(Obliczenia!$D$28="nie można skorzystać z programu",0,IF(AM79&lt;=$B$13,Obliczenia!$C$26/$B$13,0))</f>
        <v>833.33333333333337</v>
      </c>
      <c r="AP79" s="59">
        <f t="shared" si="44"/>
        <v>1537.0833333333385</v>
      </c>
      <c r="AQ79" s="59">
        <f t="shared" si="15"/>
        <v>2370.416666666672</v>
      </c>
      <c r="AR79" s="59">
        <f t="shared" si="30"/>
        <v>1431.8055555555579</v>
      </c>
      <c r="AS79" s="59">
        <f t="shared" si="45"/>
        <v>938.61111111111416</v>
      </c>
      <c r="AT79" s="88">
        <f>IF(Obliczenia!$D$28="nie można skorzystać z programu",0,AR79-J79)</f>
        <v>-128.61111111110586</v>
      </c>
    </row>
    <row r="80" spans="1:46" ht="14.1" customHeight="1" x14ac:dyDescent="0.3">
      <c r="A80" s="38"/>
      <c r="B80" s="38"/>
      <c r="C80" s="38"/>
      <c r="D80" s="80">
        <v>52</v>
      </c>
      <c r="E80" s="81">
        <f t="shared" si="16"/>
        <v>257499.99999999951</v>
      </c>
      <c r="F80" s="81">
        <f t="shared" si="17"/>
        <v>833.33333333333326</v>
      </c>
      <c r="G80" s="81">
        <f t="shared" si="18"/>
        <v>1532.1249999999973</v>
      </c>
      <c r="H80" s="81">
        <f t="shared" si="19"/>
        <v>722.12499999999704</v>
      </c>
      <c r="I80" s="81">
        <f t="shared" si="20"/>
        <v>2365.4583333333303</v>
      </c>
      <c r="J80" s="82">
        <f t="shared" si="3"/>
        <v>1555.4583333333303</v>
      </c>
      <c r="K80" s="83">
        <f t="shared" si="21"/>
        <v>810.00000000000011</v>
      </c>
      <c r="L80" s="59">
        <f t="shared" si="22"/>
        <v>171666.66666666634</v>
      </c>
      <c r="M80" s="59">
        <f t="shared" si="35"/>
        <v>555.55555555555554</v>
      </c>
      <c r="N80" s="59">
        <f t="shared" si="36"/>
        <v>1021.4166666666648</v>
      </c>
      <c r="O80" s="59">
        <f>'Kredyt Mieszkaniowy #naStart'!$N80+'Kredyt Mieszkaniowy #naStart'!$M80</f>
        <v>1576.9722222222204</v>
      </c>
      <c r="P80" s="59">
        <f t="shared" si="37"/>
        <v>810.00000000000011</v>
      </c>
      <c r="Q80" s="59">
        <f t="shared" si="38"/>
        <v>810.00000000000011</v>
      </c>
      <c r="R80" s="59">
        <f>'Kredyt Mieszkaniowy #naStart'!$N80-'Kredyt Mieszkaniowy #naStart'!$Q80</f>
        <v>211.4166666666647</v>
      </c>
      <c r="S80" s="59">
        <f t="shared" si="8"/>
        <v>766.97222222222024</v>
      </c>
      <c r="T80" s="59">
        <f t="shared" si="23"/>
        <v>85833.333333333168</v>
      </c>
      <c r="U80" s="58">
        <f t="shared" si="39"/>
        <v>277.77777777777777</v>
      </c>
      <c r="V80" s="58">
        <f t="shared" si="40"/>
        <v>510.7083333333324</v>
      </c>
      <c r="W80" s="58">
        <f t="shared" si="24"/>
        <v>788.48611111111018</v>
      </c>
      <c r="Y80" s="84">
        <v>52</v>
      </c>
      <c r="Z80" s="85">
        <f t="shared" si="32"/>
        <v>285796.8567468914</v>
      </c>
      <c r="AA80" s="85">
        <f t="shared" si="41"/>
        <v>323.70249142059345</v>
      </c>
      <c r="AB80" s="85">
        <f t="shared" si="42"/>
        <v>1700.4912976440039</v>
      </c>
      <c r="AC80" s="85">
        <f t="shared" si="11"/>
        <v>2024.1937890645972</v>
      </c>
      <c r="AD80" s="86">
        <f t="shared" si="12"/>
        <v>468.73545573126694</v>
      </c>
      <c r="AE80" s="50"/>
      <c r="AF80" s="84">
        <v>52</v>
      </c>
      <c r="AG80" s="85">
        <f t="shared" si="33"/>
        <v>257500.00000000081</v>
      </c>
      <c r="AH80" s="85">
        <f t="shared" si="13"/>
        <v>833.33333333333337</v>
      </c>
      <c r="AI80" s="85">
        <f t="shared" si="43"/>
        <v>1532.125000000005</v>
      </c>
      <c r="AJ80" s="85">
        <f t="shared" si="28"/>
        <v>2365.4583333333385</v>
      </c>
      <c r="AK80" s="86">
        <f t="shared" si="14"/>
        <v>810.00000000000819</v>
      </c>
      <c r="AM80" s="80">
        <v>52</v>
      </c>
      <c r="AN80" s="59">
        <f t="shared" si="46"/>
        <v>257500.00000000081</v>
      </c>
      <c r="AO80" s="59">
        <f>IF(Obliczenia!$D$28="nie można skorzystać z programu",0,IF(AM80&lt;=$B$13,Obliczenia!$C$26/$B$13,0))</f>
        <v>833.33333333333337</v>
      </c>
      <c r="AP80" s="59">
        <f t="shared" si="44"/>
        <v>1532.1250000000048</v>
      </c>
      <c r="AQ80" s="59">
        <f t="shared" si="15"/>
        <v>2365.458333333338</v>
      </c>
      <c r="AR80" s="59">
        <f t="shared" si="30"/>
        <v>1429.8750000000018</v>
      </c>
      <c r="AS80" s="59">
        <f t="shared" si="45"/>
        <v>935.58333333333633</v>
      </c>
      <c r="AT80" s="88">
        <f>IF(Obliczenia!$D$28="nie można skorzystać z programu",0,AR80-J80)</f>
        <v>-125.58333333332848</v>
      </c>
    </row>
    <row r="81" spans="1:46" ht="14.1" customHeight="1" x14ac:dyDescent="0.3">
      <c r="A81" s="38"/>
      <c r="B81" s="38"/>
      <c r="C81" s="38"/>
      <c r="D81" s="80">
        <v>53</v>
      </c>
      <c r="E81" s="81">
        <f t="shared" si="16"/>
        <v>256666.66666666616</v>
      </c>
      <c r="F81" s="81">
        <f t="shared" si="17"/>
        <v>833.33333333333326</v>
      </c>
      <c r="G81" s="81">
        <f t="shared" si="18"/>
        <v>1527.1666666666638</v>
      </c>
      <c r="H81" s="81">
        <f t="shared" si="19"/>
        <v>717.16666666666356</v>
      </c>
      <c r="I81" s="81">
        <f t="shared" si="20"/>
        <v>2360.4999999999973</v>
      </c>
      <c r="J81" s="82">
        <f t="shared" si="3"/>
        <v>1550.4999999999968</v>
      </c>
      <c r="K81" s="83">
        <f t="shared" si="21"/>
        <v>810.00000000000011</v>
      </c>
      <c r="L81" s="59">
        <f t="shared" si="22"/>
        <v>171111.11111111077</v>
      </c>
      <c r="M81" s="59">
        <f t="shared" si="35"/>
        <v>555.55555555555554</v>
      </c>
      <c r="N81" s="59">
        <f t="shared" si="36"/>
        <v>1018.1111111111092</v>
      </c>
      <c r="O81" s="59">
        <f>'Kredyt Mieszkaniowy #naStart'!$N81+'Kredyt Mieszkaniowy #naStart'!$M81</f>
        <v>1573.6666666666647</v>
      </c>
      <c r="P81" s="59">
        <f t="shared" si="37"/>
        <v>810.00000000000011</v>
      </c>
      <c r="Q81" s="59">
        <f t="shared" si="38"/>
        <v>810.00000000000011</v>
      </c>
      <c r="R81" s="59">
        <f>'Kredyt Mieszkaniowy #naStart'!$N81-'Kredyt Mieszkaniowy #naStart'!$Q81</f>
        <v>208.11111111110904</v>
      </c>
      <c r="S81" s="59">
        <f t="shared" si="8"/>
        <v>763.66666666666458</v>
      </c>
      <c r="T81" s="58">
        <f t="shared" si="23"/>
        <v>85555.555555555387</v>
      </c>
      <c r="U81" s="58">
        <f t="shared" si="39"/>
        <v>277.77777777777777</v>
      </c>
      <c r="V81" s="58">
        <f t="shared" si="40"/>
        <v>509.05555555555458</v>
      </c>
      <c r="W81" s="58">
        <f t="shared" si="24"/>
        <v>786.83333333333235</v>
      </c>
      <c r="Y81" s="84">
        <v>53</v>
      </c>
      <c r="Z81" s="85">
        <f t="shared" si="32"/>
        <v>285473.15425547078</v>
      </c>
      <c r="AA81" s="85">
        <f t="shared" si="41"/>
        <v>325.62852124454599</v>
      </c>
      <c r="AB81" s="85">
        <f t="shared" si="42"/>
        <v>1698.5652678200513</v>
      </c>
      <c r="AC81" s="85">
        <f t="shared" si="11"/>
        <v>2024.1937890645972</v>
      </c>
      <c r="AD81" s="86">
        <f t="shared" si="12"/>
        <v>473.69378906460042</v>
      </c>
      <c r="AE81" s="50"/>
      <c r="AF81" s="84">
        <v>53</v>
      </c>
      <c r="AG81" s="85">
        <f t="shared" si="33"/>
        <v>256666.66666666747</v>
      </c>
      <c r="AH81" s="85">
        <f t="shared" si="13"/>
        <v>833.33333333333337</v>
      </c>
      <c r="AI81" s="85">
        <f t="shared" si="43"/>
        <v>1527.1666666666715</v>
      </c>
      <c r="AJ81" s="85">
        <f t="shared" si="28"/>
        <v>2360.500000000005</v>
      </c>
      <c r="AK81" s="86">
        <f t="shared" si="14"/>
        <v>810.00000000000819</v>
      </c>
      <c r="AM81" s="80">
        <v>53</v>
      </c>
      <c r="AN81" s="59">
        <f t="shared" si="46"/>
        <v>256666.66666666747</v>
      </c>
      <c r="AO81" s="59">
        <f>IF(Obliczenia!$D$28="nie można skorzystać z programu",0,IF(AM81&lt;=$B$13,Obliczenia!$C$26/$B$13,0))</f>
        <v>833.33333333333337</v>
      </c>
      <c r="AP81" s="59">
        <f t="shared" si="44"/>
        <v>1527.1666666666715</v>
      </c>
      <c r="AQ81" s="59">
        <f t="shared" si="15"/>
        <v>2360.500000000005</v>
      </c>
      <c r="AR81" s="59">
        <f t="shared" si="30"/>
        <v>1427.9444444444466</v>
      </c>
      <c r="AS81" s="59">
        <f t="shared" si="45"/>
        <v>932.5555555555585</v>
      </c>
      <c r="AT81" s="88">
        <f>IF(Obliczenia!$D$28="nie można skorzystać z programu",0,AR81-J81)</f>
        <v>-122.5555555555502</v>
      </c>
    </row>
    <row r="82" spans="1:46" ht="14.1" customHeight="1" x14ac:dyDescent="0.3">
      <c r="A82" s="38"/>
      <c r="B82" s="38"/>
      <c r="C82" s="38"/>
      <c r="D82" s="80">
        <v>54</v>
      </c>
      <c r="E82" s="81">
        <f t="shared" si="16"/>
        <v>255833.33333333282</v>
      </c>
      <c r="F82" s="81">
        <f t="shared" si="17"/>
        <v>833.33333333333326</v>
      </c>
      <c r="G82" s="81">
        <f t="shared" si="18"/>
        <v>1522.2083333333303</v>
      </c>
      <c r="H82" s="81">
        <f t="shared" si="19"/>
        <v>712.20833333333007</v>
      </c>
      <c r="I82" s="81">
        <f t="shared" si="20"/>
        <v>2355.5416666666633</v>
      </c>
      <c r="J82" s="82">
        <f t="shared" si="3"/>
        <v>1545.5416666666633</v>
      </c>
      <c r="K82" s="83">
        <f t="shared" si="21"/>
        <v>810.00000000000011</v>
      </c>
      <c r="L82" s="59">
        <f t="shared" si="22"/>
        <v>170555.55555555521</v>
      </c>
      <c r="M82" s="59">
        <f t="shared" si="35"/>
        <v>555.55555555555554</v>
      </c>
      <c r="N82" s="59">
        <f t="shared" si="36"/>
        <v>1014.8055555555535</v>
      </c>
      <c r="O82" s="59">
        <f>'Kredyt Mieszkaniowy #naStart'!$N82+'Kredyt Mieszkaniowy #naStart'!$M82</f>
        <v>1570.361111111109</v>
      </c>
      <c r="P82" s="59">
        <f t="shared" si="37"/>
        <v>810.00000000000011</v>
      </c>
      <c r="Q82" s="59">
        <f t="shared" si="38"/>
        <v>810.00000000000011</v>
      </c>
      <c r="R82" s="59">
        <f>'Kredyt Mieszkaniowy #naStart'!$N82-'Kredyt Mieszkaniowy #naStart'!$Q82</f>
        <v>204.80555555555338</v>
      </c>
      <c r="S82" s="59">
        <f t="shared" si="8"/>
        <v>760.36111111110893</v>
      </c>
      <c r="T82" s="59">
        <f t="shared" si="23"/>
        <v>85277.777777777606</v>
      </c>
      <c r="U82" s="58">
        <f t="shared" si="39"/>
        <v>277.77777777777777</v>
      </c>
      <c r="V82" s="58">
        <f t="shared" si="40"/>
        <v>507.40277777777675</v>
      </c>
      <c r="W82" s="58">
        <f t="shared" si="24"/>
        <v>785.18055555555452</v>
      </c>
      <c r="Y82" s="84">
        <v>54</v>
      </c>
      <c r="Z82" s="85">
        <f t="shared" si="32"/>
        <v>285147.52573422622</v>
      </c>
      <c r="AA82" s="85">
        <f t="shared" si="41"/>
        <v>327.56601094595101</v>
      </c>
      <c r="AB82" s="85">
        <f t="shared" si="42"/>
        <v>1696.6277781186461</v>
      </c>
      <c r="AC82" s="85">
        <f t="shared" si="11"/>
        <v>2024.1937890645972</v>
      </c>
      <c r="AD82" s="86">
        <f t="shared" si="12"/>
        <v>478.65212239793391</v>
      </c>
      <c r="AE82" s="50"/>
      <c r="AF82" s="84">
        <v>54</v>
      </c>
      <c r="AG82" s="85">
        <f t="shared" si="33"/>
        <v>255833.33333333413</v>
      </c>
      <c r="AH82" s="85">
        <f t="shared" si="13"/>
        <v>833.33333333333337</v>
      </c>
      <c r="AI82" s="85">
        <f t="shared" si="43"/>
        <v>1522.2083333333383</v>
      </c>
      <c r="AJ82" s="85">
        <f t="shared" si="28"/>
        <v>2355.5416666666715</v>
      </c>
      <c r="AK82" s="86">
        <f t="shared" si="14"/>
        <v>810.00000000000819</v>
      </c>
      <c r="AM82" s="80">
        <v>54</v>
      </c>
      <c r="AN82" s="59">
        <f t="shared" si="46"/>
        <v>255833.33333333413</v>
      </c>
      <c r="AO82" s="59">
        <f>IF(Obliczenia!$D$28="nie można skorzystać z programu",0,IF(AM82&lt;=$B$13,Obliczenia!$C$26/$B$13,0))</f>
        <v>833.33333333333337</v>
      </c>
      <c r="AP82" s="59">
        <f t="shared" si="44"/>
        <v>1522.2083333333383</v>
      </c>
      <c r="AQ82" s="59">
        <f t="shared" si="15"/>
        <v>2355.5416666666715</v>
      </c>
      <c r="AR82" s="59">
        <f t="shared" si="30"/>
        <v>1426.013888888891</v>
      </c>
      <c r="AS82" s="59">
        <f t="shared" si="45"/>
        <v>929.52777777778067</v>
      </c>
      <c r="AT82" s="88">
        <f>IF(Obliczenia!$D$28="nie można skorzystać z programu",0,AR82-J82)</f>
        <v>-119.52777777777237</v>
      </c>
    </row>
    <row r="83" spans="1:46" ht="14.1" customHeight="1" x14ac:dyDescent="0.3">
      <c r="A83" s="38"/>
      <c r="B83" s="38"/>
      <c r="C83" s="38"/>
      <c r="D83" s="80">
        <v>55</v>
      </c>
      <c r="E83" s="81">
        <f t="shared" si="16"/>
        <v>254999.99999999948</v>
      </c>
      <c r="F83" s="81">
        <f t="shared" si="17"/>
        <v>833.33333333333326</v>
      </c>
      <c r="G83" s="81">
        <f t="shared" si="18"/>
        <v>1517.249999999997</v>
      </c>
      <c r="H83" s="81">
        <f t="shared" si="19"/>
        <v>707.24999999999704</v>
      </c>
      <c r="I83" s="81">
        <f t="shared" si="20"/>
        <v>2350.5833333333303</v>
      </c>
      <c r="J83" s="82">
        <f t="shared" si="3"/>
        <v>1540.5833333333303</v>
      </c>
      <c r="K83" s="83">
        <f t="shared" si="21"/>
        <v>810.00000000000011</v>
      </c>
      <c r="L83" s="59">
        <f t="shared" si="22"/>
        <v>169999.99999999965</v>
      </c>
      <c r="M83" s="59">
        <f t="shared" si="35"/>
        <v>555.55555555555554</v>
      </c>
      <c r="N83" s="59">
        <f t="shared" si="36"/>
        <v>1011.4999999999981</v>
      </c>
      <c r="O83" s="59">
        <f>'Kredyt Mieszkaniowy #naStart'!$N83+'Kredyt Mieszkaniowy #naStart'!$M83</f>
        <v>1567.0555555555536</v>
      </c>
      <c r="P83" s="59">
        <f t="shared" si="37"/>
        <v>810.00000000000011</v>
      </c>
      <c r="Q83" s="59">
        <f t="shared" si="38"/>
        <v>810.00000000000011</v>
      </c>
      <c r="R83" s="59">
        <f>'Kredyt Mieszkaniowy #naStart'!$N83-'Kredyt Mieszkaniowy #naStart'!$Q83</f>
        <v>201.49999999999795</v>
      </c>
      <c r="S83" s="59">
        <f t="shared" si="8"/>
        <v>757.0555555555535</v>
      </c>
      <c r="T83" s="58">
        <f t="shared" si="23"/>
        <v>84999.999999999825</v>
      </c>
      <c r="U83" s="58">
        <f t="shared" si="39"/>
        <v>277.77777777777777</v>
      </c>
      <c r="V83" s="58">
        <f t="shared" si="40"/>
        <v>505.74999999999903</v>
      </c>
      <c r="W83" s="58">
        <f t="shared" si="24"/>
        <v>783.52777777777681</v>
      </c>
      <c r="Y83" s="84">
        <v>55</v>
      </c>
      <c r="Z83" s="85">
        <f t="shared" si="32"/>
        <v>284819.95972328028</v>
      </c>
      <c r="AA83" s="85">
        <f t="shared" si="41"/>
        <v>329.51502871107942</v>
      </c>
      <c r="AB83" s="85">
        <f t="shared" si="42"/>
        <v>1694.6787603535179</v>
      </c>
      <c r="AC83" s="85">
        <f t="shared" si="11"/>
        <v>2024.1937890645972</v>
      </c>
      <c r="AD83" s="86">
        <f t="shared" si="12"/>
        <v>483.61045573126694</v>
      </c>
      <c r="AE83" s="50"/>
      <c r="AF83" s="84">
        <v>55</v>
      </c>
      <c r="AG83" s="85">
        <f t="shared" si="33"/>
        <v>255000.00000000079</v>
      </c>
      <c r="AH83" s="85">
        <f t="shared" si="13"/>
        <v>833.33333333333337</v>
      </c>
      <c r="AI83" s="85">
        <f t="shared" si="43"/>
        <v>1517.2500000000048</v>
      </c>
      <c r="AJ83" s="85">
        <f t="shared" si="28"/>
        <v>2350.583333333338</v>
      </c>
      <c r="AK83" s="86">
        <f t="shared" si="14"/>
        <v>810.00000000000773</v>
      </c>
      <c r="AM83" s="80">
        <v>55</v>
      </c>
      <c r="AN83" s="59">
        <f t="shared" si="46"/>
        <v>255000.00000000079</v>
      </c>
      <c r="AO83" s="59">
        <f>IF(Obliczenia!$D$28="nie można skorzystać z programu",0,IF(AM83&lt;=$B$13,Obliczenia!$C$26/$B$13,0))</f>
        <v>833.33333333333337</v>
      </c>
      <c r="AP83" s="59">
        <f t="shared" si="44"/>
        <v>1517.2500000000048</v>
      </c>
      <c r="AQ83" s="59">
        <f t="shared" si="15"/>
        <v>2350.583333333338</v>
      </c>
      <c r="AR83" s="59">
        <f t="shared" si="30"/>
        <v>1424.0833333333353</v>
      </c>
      <c r="AS83" s="59">
        <f t="shared" si="45"/>
        <v>926.50000000000284</v>
      </c>
      <c r="AT83" s="88">
        <f>IF(Obliczenia!$D$28="nie można skorzystać z programu",0,AR83-J83)</f>
        <v>-116.499999999995</v>
      </c>
    </row>
    <row r="84" spans="1:46" ht="14.1" customHeight="1" x14ac:dyDescent="0.3">
      <c r="A84" s="38"/>
      <c r="B84" s="38"/>
      <c r="C84" s="38"/>
      <c r="D84" s="80">
        <v>56</v>
      </c>
      <c r="E84" s="81">
        <f t="shared" si="16"/>
        <v>254166.66666666613</v>
      </c>
      <c r="F84" s="81">
        <f t="shared" si="17"/>
        <v>833.33333333333326</v>
      </c>
      <c r="G84" s="81">
        <f t="shared" si="18"/>
        <v>1512.2916666666636</v>
      </c>
      <c r="H84" s="81">
        <f t="shared" si="19"/>
        <v>702.29166666666356</v>
      </c>
      <c r="I84" s="81">
        <f t="shared" si="20"/>
        <v>2345.6249999999968</v>
      </c>
      <c r="J84" s="82">
        <f t="shared" si="3"/>
        <v>1535.6249999999968</v>
      </c>
      <c r="K84" s="83">
        <f t="shared" si="21"/>
        <v>810.00000000000011</v>
      </c>
      <c r="L84" s="59">
        <f t="shared" si="22"/>
        <v>169444.44444444409</v>
      </c>
      <c r="M84" s="59">
        <f t="shared" si="35"/>
        <v>555.55555555555554</v>
      </c>
      <c r="N84" s="59">
        <f t="shared" si="36"/>
        <v>1008.1944444444424</v>
      </c>
      <c r="O84" s="59">
        <f>'Kredyt Mieszkaniowy #naStart'!$N84+'Kredyt Mieszkaniowy #naStart'!$M84</f>
        <v>1563.749999999998</v>
      </c>
      <c r="P84" s="59">
        <f t="shared" si="37"/>
        <v>810.00000000000011</v>
      </c>
      <c r="Q84" s="59">
        <f t="shared" si="38"/>
        <v>810.00000000000011</v>
      </c>
      <c r="R84" s="59">
        <f>'Kredyt Mieszkaniowy #naStart'!$N84-'Kredyt Mieszkaniowy #naStart'!$Q84</f>
        <v>198.1944444444423</v>
      </c>
      <c r="S84" s="59">
        <f t="shared" si="8"/>
        <v>753.74999999999784</v>
      </c>
      <c r="T84" s="59">
        <f t="shared" si="23"/>
        <v>84722.222222222044</v>
      </c>
      <c r="U84" s="58">
        <f t="shared" si="39"/>
        <v>277.77777777777777</v>
      </c>
      <c r="V84" s="58">
        <f t="shared" si="40"/>
        <v>504.09722222222121</v>
      </c>
      <c r="W84" s="58">
        <f t="shared" si="24"/>
        <v>781.87499999999898</v>
      </c>
      <c r="Y84" s="84">
        <v>56</v>
      </c>
      <c r="Z84" s="85">
        <f t="shared" si="32"/>
        <v>284490.44469456922</v>
      </c>
      <c r="AA84" s="85">
        <f t="shared" si="41"/>
        <v>331.47564313191032</v>
      </c>
      <c r="AB84" s="85">
        <f t="shared" si="42"/>
        <v>1692.7181459326869</v>
      </c>
      <c r="AC84" s="85">
        <f t="shared" si="11"/>
        <v>2024.1937890645972</v>
      </c>
      <c r="AD84" s="86">
        <f t="shared" si="12"/>
        <v>488.56878906460042</v>
      </c>
      <c r="AE84" s="50"/>
      <c r="AF84" s="84">
        <v>56</v>
      </c>
      <c r="AG84" s="85">
        <f t="shared" si="33"/>
        <v>254166.66666666744</v>
      </c>
      <c r="AH84" s="85">
        <f t="shared" si="13"/>
        <v>833.33333333333337</v>
      </c>
      <c r="AI84" s="85">
        <f t="shared" si="43"/>
        <v>1512.2916666666713</v>
      </c>
      <c r="AJ84" s="85">
        <f t="shared" si="28"/>
        <v>2345.6250000000045</v>
      </c>
      <c r="AK84" s="86">
        <f t="shared" si="14"/>
        <v>810.00000000000773</v>
      </c>
      <c r="AM84" s="80">
        <v>56</v>
      </c>
      <c r="AN84" s="59">
        <f t="shared" si="46"/>
        <v>254166.66666666744</v>
      </c>
      <c r="AO84" s="59">
        <f>IF(Obliczenia!$D$28="nie można skorzystać z programu",0,IF(AM84&lt;=$B$13,Obliczenia!$C$26/$B$13,0))</f>
        <v>833.33333333333337</v>
      </c>
      <c r="AP84" s="59">
        <f t="shared" si="44"/>
        <v>1512.2916666666715</v>
      </c>
      <c r="AQ84" s="59">
        <f t="shared" si="15"/>
        <v>2345.625000000005</v>
      </c>
      <c r="AR84" s="59">
        <f t="shared" si="30"/>
        <v>1422.1527777777801</v>
      </c>
      <c r="AS84" s="59">
        <f t="shared" si="45"/>
        <v>923.47222222222501</v>
      </c>
      <c r="AT84" s="88">
        <f>IF(Obliczenia!$D$28="nie można skorzystać z programu",0,AR84-J84)</f>
        <v>-113.47222222221671</v>
      </c>
    </row>
    <row r="85" spans="1:46" ht="14.1" customHeight="1" x14ac:dyDescent="0.3">
      <c r="A85" s="38"/>
      <c r="B85" s="38"/>
      <c r="C85" s="38"/>
      <c r="D85" s="80">
        <v>57</v>
      </c>
      <c r="E85" s="81">
        <f t="shared" si="16"/>
        <v>253333.33333333279</v>
      </c>
      <c r="F85" s="81">
        <f t="shared" si="17"/>
        <v>833.33333333333326</v>
      </c>
      <c r="G85" s="81">
        <f t="shared" si="18"/>
        <v>1507.3333333333303</v>
      </c>
      <c r="H85" s="81">
        <f t="shared" si="19"/>
        <v>697.33333333333019</v>
      </c>
      <c r="I85" s="81">
        <f t="shared" si="20"/>
        <v>2340.6666666666638</v>
      </c>
      <c r="J85" s="82">
        <f t="shared" si="3"/>
        <v>1530.6666666666638</v>
      </c>
      <c r="K85" s="83">
        <f t="shared" si="21"/>
        <v>810.00000000000011</v>
      </c>
      <c r="L85" s="59">
        <f t="shared" si="22"/>
        <v>168888.88888888853</v>
      </c>
      <c r="M85" s="59">
        <f t="shared" si="35"/>
        <v>555.55555555555554</v>
      </c>
      <c r="N85" s="59">
        <f t="shared" si="36"/>
        <v>1004.8888888888869</v>
      </c>
      <c r="O85" s="59">
        <f>'Kredyt Mieszkaniowy #naStart'!$N85+'Kredyt Mieszkaniowy #naStart'!$M85</f>
        <v>1560.4444444444425</v>
      </c>
      <c r="P85" s="59">
        <f t="shared" si="37"/>
        <v>810.00000000000011</v>
      </c>
      <c r="Q85" s="59">
        <f t="shared" si="38"/>
        <v>810.00000000000011</v>
      </c>
      <c r="R85" s="59">
        <f>'Kredyt Mieszkaniowy #naStart'!$N85-'Kredyt Mieszkaniowy #naStart'!$Q85</f>
        <v>194.88888888888675</v>
      </c>
      <c r="S85" s="59">
        <f t="shared" si="8"/>
        <v>750.44444444444241</v>
      </c>
      <c r="T85" s="58">
        <f t="shared" si="23"/>
        <v>84444.444444444263</v>
      </c>
      <c r="U85" s="58">
        <f t="shared" si="39"/>
        <v>277.77777777777777</v>
      </c>
      <c r="V85" s="58">
        <f t="shared" si="40"/>
        <v>502.44444444444343</v>
      </c>
      <c r="W85" s="58">
        <f t="shared" si="24"/>
        <v>780.22222222222126</v>
      </c>
      <c r="Y85" s="84">
        <v>57</v>
      </c>
      <c r="Z85" s="85">
        <f t="shared" si="32"/>
        <v>284158.96905143734</v>
      </c>
      <c r="AA85" s="85">
        <f t="shared" si="41"/>
        <v>333.44792320854532</v>
      </c>
      <c r="AB85" s="85">
        <f t="shared" si="42"/>
        <v>1690.7458658560522</v>
      </c>
      <c r="AC85" s="85">
        <f t="shared" si="11"/>
        <v>2024.1937890645975</v>
      </c>
      <c r="AD85" s="86">
        <f t="shared" si="12"/>
        <v>493.52712239793368</v>
      </c>
      <c r="AE85" s="50"/>
      <c r="AF85" s="84">
        <v>57</v>
      </c>
      <c r="AG85" s="85">
        <f t="shared" si="33"/>
        <v>253333.3333333341</v>
      </c>
      <c r="AH85" s="85">
        <f t="shared" si="13"/>
        <v>833.33333333333337</v>
      </c>
      <c r="AI85" s="85">
        <f t="shared" si="43"/>
        <v>1507.333333333338</v>
      </c>
      <c r="AJ85" s="85">
        <f t="shared" si="28"/>
        <v>2340.6666666666715</v>
      </c>
      <c r="AK85" s="86">
        <f t="shared" si="14"/>
        <v>810.00000000000773</v>
      </c>
      <c r="AM85" s="80">
        <v>57</v>
      </c>
      <c r="AN85" s="59">
        <f t="shared" si="46"/>
        <v>253333.3333333341</v>
      </c>
      <c r="AO85" s="59">
        <f>IF(Obliczenia!$D$28="nie można skorzystać z programu",0,IF(AM85&lt;=$B$13,Obliczenia!$C$26/$B$13,0))</f>
        <v>833.33333333333337</v>
      </c>
      <c r="AP85" s="59">
        <f t="shared" si="44"/>
        <v>1507.3333333333378</v>
      </c>
      <c r="AQ85" s="59">
        <f t="shared" si="15"/>
        <v>2340.6666666666711</v>
      </c>
      <c r="AR85" s="59">
        <f t="shared" si="30"/>
        <v>1420.222222222224</v>
      </c>
      <c r="AS85" s="59">
        <f t="shared" si="45"/>
        <v>920.44444444444719</v>
      </c>
      <c r="AT85" s="88">
        <f>IF(Obliczenia!$D$28="nie można skorzystać z programu",0,AR85-J85)</f>
        <v>-110.4444444444398</v>
      </c>
    </row>
    <row r="86" spans="1:46" ht="14.1" customHeight="1" x14ac:dyDescent="0.3">
      <c r="A86" s="38"/>
      <c r="B86" s="38"/>
      <c r="C86" s="38"/>
      <c r="D86" s="80">
        <v>58</v>
      </c>
      <c r="E86" s="81">
        <f t="shared" si="16"/>
        <v>252499.99999999945</v>
      </c>
      <c r="F86" s="81">
        <f t="shared" si="17"/>
        <v>833.33333333333326</v>
      </c>
      <c r="G86" s="81">
        <f t="shared" si="18"/>
        <v>1502.3749999999968</v>
      </c>
      <c r="H86" s="81">
        <f t="shared" si="19"/>
        <v>692.3749999999967</v>
      </c>
      <c r="I86" s="81">
        <f t="shared" si="20"/>
        <v>2335.7083333333303</v>
      </c>
      <c r="J86" s="82">
        <f t="shared" si="3"/>
        <v>1525.7083333333303</v>
      </c>
      <c r="K86" s="83">
        <f t="shared" si="21"/>
        <v>810.00000000000011</v>
      </c>
      <c r="L86" s="59">
        <f t="shared" si="22"/>
        <v>168333.33333333296</v>
      </c>
      <c r="M86" s="59">
        <f t="shared" si="35"/>
        <v>555.55555555555554</v>
      </c>
      <c r="N86" s="59">
        <f t="shared" si="36"/>
        <v>1001.5833333333312</v>
      </c>
      <c r="O86" s="59">
        <f>'Kredyt Mieszkaniowy #naStart'!$N86+'Kredyt Mieszkaniowy #naStart'!$M86</f>
        <v>1557.1388888888869</v>
      </c>
      <c r="P86" s="59">
        <f t="shared" si="37"/>
        <v>810.00000000000011</v>
      </c>
      <c r="Q86" s="59">
        <f t="shared" si="38"/>
        <v>810.00000000000011</v>
      </c>
      <c r="R86" s="59">
        <f>'Kredyt Mieszkaniowy #naStart'!$N86-'Kredyt Mieszkaniowy #naStart'!$Q86</f>
        <v>191.5833333333311</v>
      </c>
      <c r="S86" s="59">
        <f t="shared" si="8"/>
        <v>747.13888888888675</v>
      </c>
      <c r="T86" s="59">
        <f t="shared" si="23"/>
        <v>84166.666666666482</v>
      </c>
      <c r="U86" s="58">
        <f t="shared" si="39"/>
        <v>277.77777777777777</v>
      </c>
      <c r="V86" s="58">
        <f t="shared" si="40"/>
        <v>500.79166666666561</v>
      </c>
      <c r="W86" s="58">
        <f t="shared" si="24"/>
        <v>778.56944444444343</v>
      </c>
      <c r="Y86" s="84">
        <v>58</v>
      </c>
      <c r="Z86" s="85">
        <f t="shared" si="32"/>
        <v>283825.52112822881</v>
      </c>
      <c r="AA86" s="85">
        <f t="shared" si="41"/>
        <v>335.43193835163606</v>
      </c>
      <c r="AB86" s="85">
        <f t="shared" si="42"/>
        <v>1688.7618507129616</v>
      </c>
      <c r="AC86" s="85">
        <f t="shared" si="11"/>
        <v>2024.1937890645977</v>
      </c>
      <c r="AD86" s="86">
        <f t="shared" si="12"/>
        <v>498.48545573126739</v>
      </c>
      <c r="AE86" s="50"/>
      <c r="AF86" s="84">
        <v>58</v>
      </c>
      <c r="AG86" s="85">
        <f t="shared" si="33"/>
        <v>252500.00000000076</v>
      </c>
      <c r="AH86" s="85">
        <f t="shared" si="13"/>
        <v>833.33333333333337</v>
      </c>
      <c r="AI86" s="85">
        <f t="shared" si="43"/>
        <v>1502.3750000000045</v>
      </c>
      <c r="AJ86" s="85">
        <f t="shared" si="28"/>
        <v>2335.708333333338</v>
      </c>
      <c r="AK86" s="86">
        <f t="shared" si="14"/>
        <v>810.00000000000773</v>
      </c>
      <c r="AM86" s="80">
        <v>58</v>
      </c>
      <c r="AN86" s="59">
        <f t="shared" si="46"/>
        <v>252500.00000000076</v>
      </c>
      <c r="AO86" s="59">
        <f>IF(Obliczenia!$D$28="nie można skorzystać z programu",0,IF(AM86&lt;=$B$13,Obliczenia!$C$26/$B$13,0))</f>
        <v>833.33333333333337</v>
      </c>
      <c r="AP86" s="59">
        <f t="shared" si="44"/>
        <v>1502.3750000000045</v>
      </c>
      <c r="AQ86" s="59">
        <f t="shared" si="15"/>
        <v>2335.708333333338</v>
      </c>
      <c r="AR86" s="59">
        <f t="shared" si="30"/>
        <v>1418.2916666666688</v>
      </c>
      <c r="AS86" s="59">
        <f t="shared" si="45"/>
        <v>917.41666666666936</v>
      </c>
      <c r="AT86" s="88">
        <f>IF(Obliczenia!$D$28="nie można skorzystać z programu",0,AR86-J86)</f>
        <v>-107.41666666666151</v>
      </c>
    </row>
    <row r="87" spans="1:46" ht="14.1" customHeight="1" x14ac:dyDescent="0.3">
      <c r="A87" s="38"/>
      <c r="B87" s="38"/>
      <c r="C87" s="38"/>
      <c r="D87" s="80">
        <v>59</v>
      </c>
      <c r="E87" s="81">
        <f t="shared" si="16"/>
        <v>251666.6666666661</v>
      </c>
      <c r="F87" s="81">
        <f t="shared" si="17"/>
        <v>833.33333333333326</v>
      </c>
      <c r="G87" s="81">
        <f t="shared" si="18"/>
        <v>1497.4166666666633</v>
      </c>
      <c r="H87" s="81">
        <f t="shared" si="19"/>
        <v>687.41666666666322</v>
      </c>
      <c r="I87" s="81">
        <f t="shared" si="20"/>
        <v>2330.7499999999968</v>
      </c>
      <c r="J87" s="82">
        <f t="shared" si="3"/>
        <v>1520.7499999999968</v>
      </c>
      <c r="K87" s="83">
        <f t="shared" si="21"/>
        <v>810.00000000000011</v>
      </c>
      <c r="L87" s="59">
        <f t="shared" si="22"/>
        <v>167777.7777777774</v>
      </c>
      <c r="M87" s="59">
        <f t="shared" si="35"/>
        <v>555.55555555555554</v>
      </c>
      <c r="N87" s="59">
        <f t="shared" si="36"/>
        <v>998.27777777777555</v>
      </c>
      <c r="O87" s="59">
        <f>'Kredyt Mieszkaniowy #naStart'!$N87+'Kredyt Mieszkaniowy #naStart'!$M87</f>
        <v>1553.8333333333312</v>
      </c>
      <c r="P87" s="59">
        <f t="shared" si="37"/>
        <v>810.00000000000011</v>
      </c>
      <c r="Q87" s="59">
        <f t="shared" si="38"/>
        <v>810.00000000000011</v>
      </c>
      <c r="R87" s="59">
        <f>'Kredyt Mieszkaniowy #naStart'!$N87-'Kredyt Mieszkaniowy #naStart'!$Q87</f>
        <v>188.27777777777544</v>
      </c>
      <c r="S87" s="59">
        <f t="shared" si="8"/>
        <v>743.8333333333311</v>
      </c>
      <c r="T87" s="58">
        <f t="shared" si="23"/>
        <v>83888.888888888701</v>
      </c>
      <c r="U87" s="58">
        <f t="shared" si="39"/>
        <v>277.77777777777777</v>
      </c>
      <c r="V87" s="58">
        <f t="shared" si="40"/>
        <v>499.13888888888778</v>
      </c>
      <c r="W87" s="58">
        <f t="shared" si="24"/>
        <v>776.91666666666561</v>
      </c>
      <c r="Y87" s="84">
        <v>59</v>
      </c>
      <c r="Z87" s="85">
        <f t="shared" si="32"/>
        <v>283490.08918987715</v>
      </c>
      <c r="AA87" s="85">
        <f t="shared" si="41"/>
        <v>337.42775838482834</v>
      </c>
      <c r="AB87" s="85">
        <f t="shared" si="42"/>
        <v>1686.7660306797691</v>
      </c>
      <c r="AC87" s="85">
        <f t="shared" si="11"/>
        <v>2024.1937890645975</v>
      </c>
      <c r="AD87" s="86">
        <f t="shared" si="12"/>
        <v>503.44378906460065</v>
      </c>
      <c r="AE87" s="50"/>
      <c r="AF87" s="84">
        <v>59</v>
      </c>
      <c r="AG87" s="85">
        <f t="shared" si="33"/>
        <v>251666.66666666741</v>
      </c>
      <c r="AH87" s="85">
        <f t="shared" si="13"/>
        <v>833.33333333333337</v>
      </c>
      <c r="AI87" s="85">
        <f t="shared" si="43"/>
        <v>1497.4166666666713</v>
      </c>
      <c r="AJ87" s="85">
        <f t="shared" si="28"/>
        <v>2330.7500000000045</v>
      </c>
      <c r="AK87" s="86">
        <f t="shared" si="14"/>
        <v>810.00000000000773</v>
      </c>
      <c r="AM87" s="80">
        <v>59</v>
      </c>
      <c r="AN87" s="59">
        <f t="shared" si="46"/>
        <v>251666.66666666741</v>
      </c>
      <c r="AO87" s="59">
        <f>IF(Obliczenia!$D$28="nie można skorzystać z programu",0,IF(AM87&lt;=$B$13,Obliczenia!$C$26/$B$13,0))</f>
        <v>833.33333333333337</v>
      </c>
      <c r="AP87" s="59">
        <f t="shared" si="44"/>
        <v>1497.4166666666713</v>
      </c>
      <c r="AQ87" s="59">
        <f t="shared" si="15"/>
        <v>2330.7500000000045</v>
      </c>
      <c r="AR87" s="59">
        <f t="shared" si="30"/>
        <v>1416.3611111111129</v>
      </c>
      <c r="AS87" s="59">
        <f t="shared" si="45"/>
        <v>914.38888888889164</v>
      </c>
      <c r="AT87" s="88">
        <f>IF(Obliczenia!$D$28="nie można skorzystać z programu",0,AR87-J87)</f>
        <v>-104.38888888888391</v>
      </c>
    </row>
    <row r="88" spans="1:46" ht="14.1" customHeight="1" x14ac:dyDescent="0.3">
      <c r="A88" s="38"/>
      <c r="B88" s="38"/>
      <c r="C88" s="38"/>
      <c r="D88" s="80">
        <v>60</v>
      </c>
      <c r="E88" s="81">
        <f t="shared" si="16"/>
        <v>250833.33333333276</v>
      </c>
      <c r="F88" s="81">
        <f t="shared" si="17"/>
        <v>833.33333333333326</v>
      </c>
      <c r="G88" s="81">
        <f t="shared" si="18"/>
        <v>1492.4583333333301</v>
      </c>
      <c r="H88" s="81">
        <f t="shared" si="19"/>
        <v>682.45833333332985</v>
      </c>
      <c r="I88" s="81">
        <f t="shared" si="20"/>
        <v>2325.7916666666633</v>
      </c>
      <c r="J88" s="82">
        <f t="shared" si="3"/>
        <v>1515.7916666666633</v>
      </c>
      <c r="K88" s="83">
        <f t="shared" si="21"/>
        <v>810.00000000000011</v>
      </c>
      <c r="L88" s="59">
        <f t="shared" si="22"/>
        <v>167222.22222222184</v>
      </c>
      <c r="M88" s="59">
        <f t="shared" si="35"/>
        <v>555.55555555555554</v>
      </c>
      <c r="N88" s="59">
        <f t="shared" si="36"/>
        <v>994.97222222222001</v>
      </c>
      <c r="O88" s="59">
        <f>'Kredyt Mieszkaniowy #naStart'!$N88+'Kredyt Mieszkaniowy #naStart'!$M88</f>
        <v>1550.5277777777756</v>
      </c>
      <c r="P88" s="59">
        <f t="shared" si="37"/>
        <v>810.00000000000011</v>
      </c>
      <c r="Q88" s="59">
        <f t="shared" si="38"/>
        <v>810.00000000000011</v>
      </c>
      <c r="R88" s="59">
        <f>'Kredyt Mieszkaniowy #naStart'!$N88-'Kredyt Mieszkaniowy #naStart'!$Q88</f>
        <v>184.9722222222199</v>
      </c>
      <c r="S88" s="59">
        <f t="shared" si="8"/>
        <v>740.52777777777544</v>
      </c>
      <c r="T88" s="59">
        <f t="shared" si="23"/>
        <v>83611.11111111092</v>
      </c>
      <c r="U88" s="58">
        <f t="shared" si="39"/>
        <v>277.77777777777777</v>
      </c>
      <c r="V88" s="58">
        <f t="shared" si="40"/>
        <v>497.48611111111001</v>
      </c>
      <c r="W88" s="58">
        <f t="shared" si="24"/>
        <v>775.26388888888778</v>
      </c>
      <c r="Y88" s="84">
        <v>60</v>
      </c>
      <c r="Z88" s="85">
        <f t="shared" si="32"/>
        <v>283152.66143149231</v>
      </c>
      <c r="AA88" s="85">
        <f t="shared" si="41"/>
        <v>339.43545354721812</v>
      </c>
      <c r="AB88" s="85">
        <f t="shared" si="42"/>
        <v>1684.7583355173792</v>
      </c>
      <c r="AC88" s="85">
        <f t="shared" si="11"/>
        <v>2024.1937890645972</v>
      </c>
      <c r="AD88" s="86">
        <f t="shared" si="12"/>
        <v>508.40212239793391</v>
      </c>
      <c r="AE88" s="50"/>
      <c r="AF88" s="84">
        <v>60</v>
      </c>
      <c r="AG88" s="85">
        <f t="shared" si="33"/>
        <v>250833.33333333407</v>
      </c>
      <c r="AH88" s="85">
        <f t="shared" si="13"/>
        <v>833.33333333333337</v>
      </c>
      <c r="AI88" s="85">
        <f t="shared" si="43"/>
        <v>1492.4583333333378</v>
      </c>
      <c r="AJ88" s="85">
        <f t="shared" si="28"/>
        <v>2325.7916666666711</v>
      </c>
      <c r="AK88" s="86">
        <f t="shared" si="14"/>
        <v>810.00000000000773</v>
      </c>
      <c r="AM88" s="80">
        <v>60</v>
      </c>
      <c r="AN88" s="59">
        <f t="shared" si="46"/>
        <v>250833.33333333407</v>
      </c>
      <c r="AO88" s="59">
        <f>IF(Obliczenia!$D$28="nie można skorzystać z programu",0,IF(AM88&lt;=$B$13,Obliczenia!$C$26/$B$13,0))</f>
        <v>833.33333333333337</v>
      </c>
      <c r="AP88" s="59">
        <f t="shared" si="44"/>
        <v>1492.4583333333378</v>
      </c>
      <c r="AQ88" s="59">
        <f t="shared" si="15"/>
        <v>2325.7916666666711</v>
      </c>
      <c r="AR88" s="59">
        <f t="shared" si="30"/>
        <v>1414.4305555555572</v>
      </c>
      <c r="AS88" s="59">
        <f t="shared" si="45"/>
        <v>911.36111111111381</v>
      </c>
      <c r="AT88" s="88">
        <f>IF(Obliczenia!$D$28="nie można skorzystać z programu",0,AR88-J88)</f>
        <v>-101.36111111110608</v>
      </c>
    </row>
    <row r="89" spans="1:46" ht="14.1" customHeight="1" x14ac:dyDescent="0.3">
      <c r="A89" s="38"/>
      <c r="B89" s="38"/>
      <c r="C89" s="38"/>
      <c r="D89" s="80">
        <v>61</v>
      </c>
      <c r="E89" s="81">
        <f t="shared" si="16"/>
        <v>249999.99999999942</v>
      </c>
      <c r="F89" s="81">
        <f t="shared" si="17"/>
        <v>833.33333333333326</v>
      </c>
      <c r="G89" s="81">
        <f t="shared" si="18"/>
        <v>1487.4999999999966</v>
      </c>
      <c r="H89" s="81">
        <f t="shared" si="19"/>
        <v>677.49999999999636</v>
      </c>
      <c r="I89" s="81">
        <f t="shared" si="20"/>
        <v>2320.8333333333298</v>
      </c>
      <c r="J89" s="82">
        <f t="shared" si="3"/>
        <v>1510.8333333333298</v>
      </c>
      <c r="K89" s="83">
        <f t="shared" si="21"/>
        <v>810.00000000000011</v>
      </c>
      <c r="L89" s="59">
        <f t="shared" si="22"/>
        <v>166666.66666666628</v>
      </c>
      <c r="M89" s="59">
        <f t="shared" si="35"/>
        <v>555.55555555555554</v>
      </c>
      <c r="N89" s="59">
        <f t="shared" si="36"/>
        <v>991.66666666666436</v>
      </c>
      <c r="O89" s="59">
        <f>'Kredyt Mieszkaniowy #naStart'!$N89+'Kredyt Mieszkaniowy #naStart'!$M89</f>
        <v>1547.2222222222199</v>
      </c>
      <c r="P89" s="59">
        <f t="shared" si="37"/>
        <v>810.00000000000011</v>
      </c>
      <c r="Q89" s="59">
        <f t="shared" si="38"/>
        <v>810.00000000000011</v>
      </c>
      <c r="R89" s="59">
        <f>'Kredyt Mieszkaniowy #naStart'!$N89-'Kredyt Mieszkaniowy #naStart'!$Q89</f>
        <v>181.66666666666424</v>
      </c>
      <c r="S89" s="59">
        <f t="shared" si="8"/>
        <v>737.22222222221978</v>
      </c>
      <c r="T89" s="58">
        <f t="shared" si="23"/>
        <v>83333.333333333139</v>
      </c>
      <c r="U89" s="58">
        <f t="shared" si="39"/>
        <v>277.77777777777777</v>
      </c>
      <c r="V89" s="58">
        <f t="shared" si="40"/>
        <v>495.83333333333218</v>
      </c>
      <c r="W89" s="58">
        <f t="shared" si="24"/>
        <v>773.61111111110995</v>
      </c>
      <c r="Y89" s="84">
        <v>61</v>
      </c>
      <c r="Z89" s="85">
        <f t="shared" si="32"/>
        <v>282813.22597794508</v>
      </c>
      <c r="AA89" s="85">
        <f t="shared" si="41"/>
        <v>341.45509449582408</v>
      </c>
      <c r="AB89" s="85">
        <f t="shared" si="42"/>
        <v>1682.7386945687733</v>
      </c>
      <c r="AC89" s="85">
        <f t="shared" si="11"/>
        <v>2024.1937890645975</v>
      </c>
      <c r="AD89" s="86">
        <f t="shared" si="12"/>
        <v>513.36045573126762</v>
      </c>
      <c r="AE89" s="50"/>
      <c r="AF89" s="84">
        <v>61</v>
      </c>
      <c r="AG89" s="85">
        <f t="shared" si="33"/>
        <v>250000.00000000073</v>
      </c>
      <c r="AH89" s="85">
        <f t="shared" si="13"/>
        <v>833.33333333333337</v>
      </c>
      <c r="AI89" s="85">
        <f t="shared" si="43"/>
        <v>1487.5000000000045</v>
      </c>
      <c r="AJ89" s="85">
        <f t="shared" si="28"/>
        <v>2320.833333333338</v>
      </c>
      <c r="AK89" s="86">
        <f t="shared" si="14"/>
        <v>810.00000000000819</v>
      </c>
      <c r="AM89" s="80">
        <v>61</v>
      </c>
      <c r="AN89" s="59">
        <f t="shared" si="46"/>
        <v>250000.00000000073</v>
      </c>
      <c r="AO89" s="59">
        <f>IF(Obliczenia!$D$28="nie można skorzystać z programu",0,IF(AM89&lt;=$B$13,Obliczenia!$C$26/$B$13,0))</f>
        <v>833.33333333333337</v>
      </c>
      <c r="AP89" s="59">
        <f t="shared" si="44"/>
        <v>1487.5000000000045</v>
      </c>
      <c r="AQ89" s="59">
        <f t="shared" si="15"/>
        <v>2320.833333333338</v>
      </c>
      <c r="AR89" s="59">
        <f t="shared" si="30"/>
        <v>1412.500000000002</v>
      </c>
      <c r="AS89" s="59">
        <f t="shared" si="45"/>
        <v>908.33333333333599</v>
      </c>
      <c r="AT89" s="88">
        <f>IF(Obliczenia!$D$28="nie można skorzystać z programu",0,AR89-J89)</f>
        <v>-98.333333333327801</v>
      </c>
    </row>
    <row r="90" spans="1:46" ht="14.1" customHeight="1" x14ac:dyDescent="0.3">
      <c r="A90" s="38"/>
      <c r="B90" s="38"/>
      <c r="C90" s="38"/>
      <c r="D90" s="80">
        <v>62</v>
      </c>
      <c r="E90" s="81">
        <f t="shared" si="16"/>
        <v>249166.66666666607</v>
      </c>
      <c r="F90" s="81">
        <f t="shared" si="17"/>
        <v>833.33333333333326</v>
      </c>
      <c r="G90" s="81">
        <f t="shared" si="18"/>
        <v>1482.5416666666633</v>
      </c>
      <c r="H90" s="81">
        <f t="shared" si="19"/>
        <v>672.54166666666333</v>
      </c>
      <c r="I90" s="81">
        <f t="shared" si="20"/>
        <v>2315.8749999999968</v>
      </c>
      <c r="J90" s="82">
        <f t="shared" si="3"/>
        <v>1505.8749999999966</v>
      </c>
      <c r="K90" s="83">
        <f t="shared" si="21"/>
        <v>810.00000000000011</v>
      </c>
      <c r="L90" s="59">
        <f t="shared" si="22"/>
        <v>166111.11111111072</v>
      </c>
      <c r="M90" s="59">
        <f t="shared" si="35"/>
        <v>555.55555555555554</v>
      </c>
      <c r="N90" s="59">
        <f t="shared" si="36"/>
        <v>988.36111111110893</v>
      </c>
      <c r="O90" s="59">
        <f>'Kredyt Mieszkaniowy #naStart'!$N90+'Kredyt Mieszkaniowy #naStart'!$M90</f>
        <v>1543.9166666666645</v>
      </c>
      <c r="P90" s="59">
        <f t="shared" si="37"/>
        <v>810.00000000000011</v>
      </c>
      <c r="Q90" s="59">
        <f t="shared" si="38"/>
        <v>810.00000000000011</v>
      </c>
      <c r="R90" s="59">
        <f>'Kredyt Mieszkaniowy #naStart'!$N90-'Kredyt Mieszkaniowy #naStart'!$Q90</f>
        <v>178.36111111110881</v>
      </c>
      <c r="S90" s="59">
        <f t="shared" si="8"/>
        <v>733.91666666666436</v>
      </c>
      <c r="T90" s="59">
        <f t="shared" si="23"/>
        <v>83055.555555555358</v>
      </c>
      <c r="U90" s="58">
        <f t="shared" si="39"/>
        <v>277.77777777777777</v>
      </c>
      <c r="V90" s="58">
        <f t="shared" si="40"/>
        <v>494.18055555555446</v>
      </c>
      <c r="W90" s="58">
        <f t="shared" si="24"/>
        <v>771.95833333333223</v>
      </c>
      <c r="Y90" s="84">
        <v>62</v>
      </c>
      <c r="Z90" s="85">
        <f t="shared" si="32"/>
        <v>282471.77088344924</v>
      </c>
      <c r="AA90" s="85">
        <f t="shared" si="41"/>
        <v>343.48675230807413</v>
      </c>
      <c r="AB90" s="85">
        <f t="shared" si="42"/>
        <v>1680.7070367565232</v>
      </c>
      <c r="AC90" s="85">
        <f t="shared" si="11"/>
        <v>2024.1937890645972</v>
      </c>
      <c r="AD90" s="86">
        <f t="shared" si="12"/>
        <v>518.31878906460065</v>
      </c>
      <c r="AE90" s="50"/>
      <c r="AF90" s="84">
        <v>62</v>
      </c>
      <c r="AG90" s="85">
        <f t="shared" si="33"/>
        <v>249166.66666666738</v>
      </c>
      <c r="AH90" s="85">
        <f t="shared" si="13"/>
        <v>833.33333333333337</v>
      </c>
      <c r="AI90" s="85">
        <f t="shared" si="43"/>
        <v>1482.5416666666711</v>
      </c>
      <c r="AJ90" s="85">
        <f t="shared" si="28"/>
        <v>2315.8750000000045</v>
      </c>
      <c r="AK90" s="86">
        <f t="shared" si="14"/>
        <v>810.00000000000796</v>
      </c>
      <c r="AM90" s="80">
        <v>62</v>
      </c>
      <c r="AN90" s="59">
        <f t="shared" si="46"/>
        <v>249166.66666666738</v>
      </c>
      <c r="AO90" s="59">
        <f>IF(Obliczenia!$D$28="nie można skorzystać z programu",0,IF(AM90&lt;=$B$13,Obliczenia!$C$26/$B$13,0))</f>
        <v>833.33333333333337</v>
      </c>
      <c r="AP90" s="59">
        <f t="shared" si="44"/>
        <v>1482.5416666666708</v>
      </c>
      <c r="AQ90" s="59">
        <f t="shared" si="15"/>
        <v>2315.8750000000041</v>
      </c>
      <c r="AR90" s="59">
        <f t="shared" si="30"/>
        <v>1410.5694444444459</v>
      </c>
      <c r="AS90" s="59">
        <f t="shared" si="45"/>
        <v>905.30555555555816</v>
      </c>
      <c r="AT90" s="88">
        <f>IF(Obliczenia!$D$28="nie można skorzystać z programu",0,AR90-J90)</f>
        <v>-95.305555555550654</v>
      </c>
    </row>
    <row r="91" spans="1:46" ht="14.1" customHeight="1" x14ac:dyDescent="0.3">
      <c r="A91" s="38"/>
      <c r="B91" s="38"/>
      <c r="C91" s="38"/>
      <c r="D91" s="80">
        <v>63</v>
      </c>
      <c r="E91" s="81">
        <f t="shared" si="16"/>
        <v>248333.33333333273</v>
      </c>
      <c r="F91" s="81">
        <f t="shared" si="17"/>
        <v>833.33333333333326</v>
      </c>
      <c r="G91" s="81">
        <f t="shared" si="18"/>
        <v>1477.5833333333298</v>
      </c>
      <c r="H91" s="81">
        <f t="shared" si="19"/>
        <v>667.58333333332985</v>
      </c>
      <c r="I91" s="81">
        <f t="shared" si="20"/>
        <v>2310.9166666666633</v>
      </c>
      <c r="J91" s="82">
        <f t="shared" si="3"/>
        <v>1500.9166666666631</v>
      </c>
      <c r="K91" s="83">
        <f t="shared" si="21"/>
        <v>810.00000000000011</v>
      </c>
      <c r="L91" s="59">
        <f t="shared" si="22"/>
        <v>165555.55555555515</v>
      </c>
      <c r="M91" s="59">
        <f t="shared" si="35"/>
        <v>555.55555555555554</v>
      </c>
      <c r="N91" s="59">
        <f t="shared" si="36"/>
        <v>985.05555555555327</v>
      </c>
      <c r="O91" s="59">
        <f>'Kredyt Mieszkaniowy #naStart'!$N91+'Kredyt Mieszkaniowy #naStart'!$M91</f>
        <v>1540.6111111111088</v>
      </c>
      <c r="P91" s="59">
        <f t="shared" si="37"/>
        <v>810.00000000000011</v>
      </c>
      <c r="Q91" s="59">
        <f t="shared" si="38"/>
        <v>810.00000000000011</v>
      </c>
      <c r="R91" s="59">
        <f>'Kredyt Mieszkaniowy #naStart'!$N91-'Kredyt Mieszkaniowy #naStart'!$Q91</f>
        <v>175.05555555555316</v>
      </c>
      <c r="S91" s="59">
        <f t="shared" si="8"/>
        <v>730.6111111111087</v>
      </c>
      <c r="T91" s="58">
        <f t="shared" si="23"/>
        <v>82777.777777777577</v>
      </c>
      <c r="U91" s="58">
        <f t="shared" si="39"/>
        <v>277.77777777777777</v>
      </c>
      <c r="V91" s="58">
        <f t="shared" si="40"/>
        <v>492.52777777777663</v>
      </c>
      <c r="W91" s="58">
        <f t="shared" si="24"/>
        <v>770.30555555555441</v>
      </c>
      <c r="Y91" s="84">
        <v>63</v>
      </c>
      <c r="Z91" s="85">
        <f t="shared" si="32"/>
        <v>282128.28413114115</v>
      </c>
      <c r="AA91" s="85">
        <f t="shared" si="41"/>
        <v>345.5304984843072</v>
      </c>
      <c r="AB91" s="85">
        <f t="shared" si="42"/>
        <v>1678.6632905802899</v>
      </c>
      <c r="AC91" s="85">
        <f t="shared" si="11"/>
        <v>2024.193789064597</v>
      </c>
      <c r="AD91" s="86">
        <f t="shared" si="12"/>
        <v>523.27712239793391</v>
      </c>
      <c r="AE91" s="50"/>
      <c r="AF91" s="84">
        <v>63</v>
      </c>
      <c r="AG91" s="85">
        <f t="shared" si="33"/>
        <v>248333.33333333404</v>
      </c>
      <c r="AH91" s="85">
        <f t="shared" si="13"/>
        <v>833.33333333333337</v>
      </c>
      <c r="AI91" s="85">
        <f t="shared" si="43"/>
        <v>1477.5833333333376</v>
      </c>
      <c r="AJ91" s="85">
        <f t="shared" si="28"/>
        <v>2310.9166666666711</v>
      </c>
      <c r="AK91" s="86">
        <f t="shared" si="14"/>
        <v>810.00000000000796</v>
      </c>
      <c r="AM91" s="80">
        <v>63</v>
      </c>
      <c r="AN91" s="59">
        <f t="shared" si="46"/>
        <v>248333.33333333404</v>
      </c>
      <c r="AO91" s="59">
        <f>IF(Obliczenia!$D$28="nie można skorzystać z programu",0,IF(AM91&lt;=$B$13,Obliczenia!$C$26/$B$13,0))</f>
        <v>833.33333333333337</v>
      </c>
      <c r="AP91" s="59">
        <f t="shared" si="44"/>
        <v>1477.5833333333376</v>
      </c>
      <c r="AQ91" s="59">
        <f t="shared" si="15"/>
        <v>2310.9166666666711</v>
      </c>
      <c r="AR91" s="59">
        <f t="shared" si="30"/>
        <v>1408.6388888888907</v>
      </c>
      <c r="AS91" s="59">
        <f t="shared" si="45"/>
        <v>902.27777777778033</v>
      </c>
      <c r="AT91" s="88">
        <f>IF(Obliczenia!$D$28="nie można skorzystać z programu",0,AR91-J91)</f>
        <v>-92.277777777772371</v>
      </c>
    </row>
    <row r="92" spans="1:46" ht="14.1" customHeight="1" x14ac:dyDescent="0.3">
      <c r="A92" s="38"/>
      <c r="B92" s="38"/>
      <c r="C92" s="38"/>
      <c r="D92" s="80">
        <v>64</v>
      </c>
      <c r="E92" s="81">
        <f t="shared" si="16"/>
        <v>247499.99999999939</v>
      </c>
      <c r="F92" s="81">
        <f t="shared" si="17"/>
        <v>833.33333333333326</v>
      </c>
      <c r="G92" s="81">
        <f t="shared" si="18"/>
        <v>1472.6249999999964</v>
      </c>
      <c r="H92" s="81">
        <f t="shared" si="19"/>
        <v>662.62499999999636</v>
      </c>
      <c r="I92" s="81">
        <f t="shared" si="20"/>
        <v>2305.9583333333298</v>
      </c>
      <c r="J92" s="82">
        <f t="shared" si="3"/>
        <v>1495.9583333333296</v>
      </c>
      <c r="K92" s="83">
        <f t="shared" si="21"/>
        <v>810.00000000000011</v>
      </c>
      <c r="L92" s="59">
        <f t="shared" si="22"/>
        <v>164999.99999999959</v>
      </c>
      <c r="M92" s="59">
        <f t="shared" si="35"/>
        <v>555.55555555555554</v>
      </c>
      <c r="N92" s="59">
        <f t="shared" si="36"/>
        <v>981.74999999999761</v>
      </c>
      <c r="O92" s="59">
        <f>'Kredyt Mieszkaniowy #naStart'!$N92+'Kredyt Mieszkaniowy #naStart'!$M92</f>
        <v>1537.3055555555532</v>
      </c>
      <c r="P92" s="59">
        <f t="shared" si="37"/>
        <v>810.00000000000011</v>
      </c>
      <c r="Q92" s="59">
        <f t="shared" si="38"/>
        <v>810.00000000000011</v>
      </c>
      <c r="R92" s="59">
        <f>'Kredyt Mieszkaniowy #naStart'!$N92-'Kredyt Mieszkaniowy #naStart'!$Q92</f>
        <v>171.7499999999975</v>
      </c>
      <c r="S92" s="59">
        <f t="shared" si="8"/>
        <v>727.30555555555304</v>
      </c>
      <c r="T92" s="59">
        <f t="shared" si="23"/>
        <v>82499.999999999796</v>
      </c>
      <c r="U92" s="58">
        <f t="shared" si="39"/>
        <v>277.77777777777777</v>
      </c>
      <c r="V92" s="58">
        <f t="shared" si="40"/>
        <v>490.87499999999881</v>
      </c>
      <c r="W92" s="58">
        <f t="shared" si="24"/>
        <v>768.65277777777658</v>
      </c>
      <c r="Y92" s="84">
        <v>64</v>
      </c>
      <c r="Z92" s="85">
        <f t="shared" si="32"/>
        <v>281782.75363265682</v>
      </c>
      <c r="AA92" s="85">
        <f t="shared" si="41"/>
        <v>347.58640495028868</v>
      </c>
      <c r="AB92" s="85">
        <f t="shared" si="42"/>
        <v>1676.6073841143082</v>
      </c>
      <c r="AC92" s="85">
        <f t="shared" si="11"/>
        <v>2024.1937890645968</v>
      </c>
      <c r="AD92" s="86">
        <f t="shared" si="12"/>
        <v>528.23545573126717</v>
      </c>
      <c r="AE92" s="50"/>
      <c r="AF92" s="84">
        <v>64</v>
      </c>
      <c r="AG92" s="85">
        <f t="shared" si="33"/>
        <v>247500.0000000007</v>
      </c>
      <c r="AH92" s="85">
        <f t="shared" si="13"/>
        <v>833.33333333333337</v>
      </c>
      <c r="AI92" s="85">
        <f t="shared" si="43"/>
        <v>1472.6250000000043</v>
      </c>
      <c r="AJ92" s="85">
        <f t="shared" si="28"/>
        <v>2305.9583333333376</v>
      </c>
      <c r="AK92" s="86">
        <f t="shared" si="14"/>
        <v>810.00000000000796</v>
      </c>
      <c r="AM92" s="80">
        <v>64</v>
      </c>
      <c r="AN92" s="59">
        <f t="shared" si="46"/>
        <v>247500.0000000007</v>
      </c>
      <c r="AO92" s="59">
        <f>IF(Obliczenia!$D$28="nie można skorzystać z programu",0,IF(AM92&lt;=$B$13,Obliczenia!$C$26/$B$13,0))</f>
        <v>833.33333333333337</v>
      </c>
      <c r="AP92" s="59">
        <f t="shared" si="44"/>
        <v>1472.6250000000043</v>
      </c>
      <c r="AQ92" s="59">
        <f t="shared" si="15"/>
        <v>2305.9583333333376</v>
      </c>
      <c r="AR92" s="59">
        <f t="shared" si="30"/>
        <v>1406.7083333333351</v>
      </c>
      <c r="AS92" s="59">
        <f t="shared" si="45"/>
        <v>899.2500000000025</v>
      </c>
      <c r="AT92" s="88">
        <f>IF(Obliczenia!$D$28="nie można skorzystać z programu",0,AR92-J92)</f>
        <v>-89.249999999994543</v>
      </c>
    </row>
    <row r="93" spans="1:46" ht="14.1" customHeight="1" x14ac:dyDescent="0.3">
      <c r="A93" s="38"/>
      <c r="B93" s="38"/>
      <c r="C93" s="38"/>
      <c r="D93" s="80">
        <v>65</v>
      </c>
      <c r="E93" s="81">
        <f t="shared" si="16"/>
        <v>246666.66666666605</v>
      </c>
      <c r="F93" s="81">
        <f t="shared" si="17"/>
        <v>833.33333333333326</v>
      </c>
      <c r="G93" s="81">
        <f t="shared" si="18"/>
        <v>1467.6666666666631</v>
      </c>
      <c r="H93" s="81">
        <f t="shared" si="19"/>
        <v>657.66666666666299</v>
      </c>
      <c r="I93" s="81">
        <f t="shared" si="20"/>
        <v>2300.9999999999964</v>
      </c>
      <c r="J93" s="82">
        <f t="shared" ref="J93:J156" si="47">S93+W93</f>
        <v>1490.9999999999964</v>
      </c>
      <c r="K93" s="83">
        <f t="shared" si="21"/>
        <v>810.00000000000011</v>
      </c>
      <c r="L93" s="59">
        <f t="shared" si="22"/>
        <v>164444.44444444403</v>
      </c>
      <c r="M93" s="59">
        <f t="shared" ref="M93:M124" si="48">IF(D93&lt;=$B$13,$B$11/$B$13,0)</f>
        <v>555.55555555555554</v>
      </c>
      <c r="N93" s="59">
        <f t="shared" ref="N93:N124" si="49">L93*$B$28/12</f>
        <v>978.44444444444207</v>
      </c>
      <c r="O93" s="59">
        <f>'Kredyt Mieszkaniowy #naStart'!$N93+'Kredyt Mieszkaniowy #naStart'!$M93</f>
        <v>1533.9999999999977</v>
      </c>
      <c r="P93" s="59">
        <f t="shared" ref="P93:P124" si="50">L$29/12*($B$27-$B$26)</f>
        <v>810.00000000000011</v>
      </c>
      <c r="Q93" s="59">
        <f t="shared" ref="Q93:Q124" si="51">IF(P93&lt;$B$23,0,P93-$B$23)</f>
        <v>810.00000000000011</v>
      </c>
      <c r="R93" s="59">
        <f>'Kredyt Mieszkaniowy #naStart'!$N93-'Kredyt Mieszkaniowy #naStart'!$Q93</f>
        <v>168.44444444444196</v>
      </c>
      <c r="S93" s="59">
        <f t="shared" ref="S93:S156" si="52">IF(Q93&lt;0,0,M93+N93-Q93)</f>
        <v>723.99999999999761</v>
      </c>
      <c r="T93" s="58">
        <f t="shared" si="23"/>
        <v>82222.222222222015</v>
      </c>
      <c r="U93" s="58">
        <f t="shared" ref="U93:U124" si="53">IF(D93&lt;=$B$13,$B$12/$B$13,0)</f>
        <v>277.77777777777777</v>
      </c>
      <c r="V93" s="58">
        <f t="shared" ref="V93:V124" si="54">T93*$B$30/12</f>
        <v>489.22222222222103</v>
      </c>
      <c r="W93" s="58">
        <f t="shared" si="24"/>
        <v>766.99999999999886</v>
      </c>
      <c r="Y93" s="84">
        <v>65</v>
      </c>
      <c r="Z93" s="85">
        <f t="shared" si="32"/>
        <v>281435.16722770652</v>
      </c>
      <c r="AA93" s="85">
        <f t="shared" si="41"/>
        <v>349.65454405974299</v>
      </c>
      <c r="AB93" s="85">
        <f t="shared" si="42"/>
        <v>1674.5392450048539</v>
      </c>
      <c r="AC93" s="85">
        <f t="shared" ref="AC93:AC156" si="55">AB93+AA93</f>
        <v>2024.1937890645968</v>
      </c>
      <c r="AD93" s="86">
        <f t="shared" ref="AD93:AD156" si="56">AC93-J93</f>
        <v>533.19378906460042</v>
      </c>
      <c r="AE93" s="50"/>
      <c r="AF93" s="84">
        <v>65</v>
      </c>
      <c r="AG93" s="85">
        <f t="shared" si="33"/>
        <v>246666.66666666736</v>
      </c>
      <c r="AH93" s="85">
        <f t="shared" ref="AH93:AH156" si="57">IF(AF93&lt;=$B$13,$B$10/$B$13,0)</f>
        <v>833.33333333333337</v>
      </c>
      <c r="AI93" s="85">
        <f t="shared" si="43"/>
        <v>1467.6666666666708</v>
      </c>
      <c r="AJ93" s="85">
        <f t="shared" si="28"/>
        <v>2301.0000000000041</v>
      </c>
      <c r="AK93" s="86">
        <f t="shared" ref="AK93:AK156" si="58">AJ93-J93</f>
        <v>810.00000000000773</v>
      </c>
      <c r="AM93" s="80">
        <v>65</v>
      </c>
      <c r="AN93" s="59">
        <f t="shared" si="46"/>
        <v>246666.66666666736</v>
      </c>
      <c r="AO93" s="59">
        <f>IF(Obliczenia!$D$28="nie można skorzystać z programu",0,IF(AM93&lt;=$B$13,Obliczenia!$C$26/$B$13,0))</f>
        <v>833.33333333333337</v>
      </c>
      <c r="AP93" s="59">
        <f t="shared" si="44"/>
        <v>1467.6666666666708</v>
      </c>
      <c r="AQ93" s="59">
        <f t="shared" ref="AQ93:AQ156" si="59">AO93+AP93</f>
        <v>2301.0000000000041</v>
      </c>
      <c r="AR93" s="59">
        <f t="shared" si="30"/>
        <v>1404.7777777777794</v>
      </c>
      <c r="AS93" s="59">
        <f t="shared" si="45"/>
        <v>896.22222222222467</v>
      </c>
      <c r="AT93" s="88">
        <f>IF(Obliczenia!$D$28="nie można skorzystać z programu",0,AR93-J93)</f>
        <v>-86.222222222216942</v>
      </c>
    </row>
    <row r="94" spans="1:46" ht="14.1" customHeight="1" x14ac:dyDescent="0.3">
      <c r="A94" s="38"/>
      <c r="B94" s="38"/>
      <c r="C94" s="38"/>
      <c r="D94" s="80">
        <v>66</v>
      </c>
      <c r="E94" s="81">
        <f t="shared" ref="E94:F157" si="60">L94+T94</f>
        <v>245833.3333333327</v>
      </c>
      <c r="F94" s="81">
        <f t="shared" si="60"/>
        <v>833.33333333333326</v>
      </c>
      <c r="G94" s="81">
        <f t="shared" ref="G94:G157" si="61">N94+V94</f>
        <v>1462.7083333333296</v>
      </c>
      <c r="H94" s="81">
        <f t="shared" ref="H94:H157" si="62">R94+V94</f>
        <v>652.70833333332951</v>
      </c>
      <c r="I94" s="81">
        <f t="shared" ref="I94:I157" si="63">O94+W94</f>
        <v>2296.0416666666633</v>
      </c>
      <c r="J94" s="82">
        <f t="shared" si="47"/>
        <v>1486.0416666666629</v>
      </c>
      <c r="K94" s="83">
        <f t="shared" ref="K94:K157" si="64">Q94</f>
        <v>810.00000000000011</v>
      </c>
      <c r="L94" s="59">
        <f t="shared" ref="L94:L157" si="65">IF(M93=0,0,L93-M93)</f>
        <v>163888.88888888847</v>
      </c>
      <c r="M94" s="59">
        <f t="shared" si="48"/>
        <v>555.55555555555554</v>
      </c>
      <c r="N94" s="59">
        <f t="shared" si="49"/>
        <v>975.13888888888641</v>
      </c>
      <c r="O94" s="59">
        <f>'Kredyt Mieszkaniowy #naStart'!$N94+'Kredyt Mieszkaniowy #naStart'!$M94</f>
        <v>1530.6944444444421</v>
      </c>
      <c r="P94" s="59">
        <f t="shared" si="50"/>
        <v>810.00000000000011</v>
      </c>
      <c r="Q94" s="59">
        <f t="shared" si="51"/>
        <v>810.00000000000011</v>
      </c>
      <c r="R94" s="59">
        <f>'Kredyt Mieszkaniowy #naStart'!$N94-'Kredyt Mieszkaniowy #naStart'!$Q94</f>
        <v>165.1388888888863</v>
      </c>
      <c r="S94" s="59">
        <f t="shared" si="52"/>
        <v>720.69444444444196</v>
      </c>
      <c r="T94" s="59">
        <f t="shared" ref="T94:T157" si="66">IF(U93=0,0,T93-U93)</f>
        <v>81944.444444444234</v>
      </c>
      <c r="U94" s="58">
        <f t="shared" si="53"/>
        <v>277.77777777777777</v>
      </c>
      <c r="V94" s="58">
        <f t="shared" si="54"/>
        <v>487.56944444444321</v>
      </c>
      <c r="W94" s="58">
        <f t="shared" ref="W94:W157" si="67">U94+V94</f>
        <v>765.34722222222103</v>
      </c>
      <c r="Y94" s="84">
        <v>66</v>
      </c>
      <c r="Z94" s="85">
        <f t="shared" si="32"/>
        <v>281085.51268364675</v>
      </c>
      <c r="AA94" s="85">
        <f t="shared" ref="AA94:AA125" si="68">IF(Y94-$B$13&lt;=0,PPMT($B$30/12,1,$B$13-Y93,-Z94),0)</f>
        <v>351.73498859689846</v>
      </c>
      <c r="AB94" s="85">
        <f t="shared" ref="AB94:AB125" si="69">IF(Y94-$B$13&lt;=0,IPMT($B$30/12,1,$B$13-Y93,-Z94),0)</f>
        <v>1672.4588004676982</v>
      </c>
      <c r="AC94" s="85">
        <f t="shared" si="55"/>
        <v>2024.1937890645968</v>
      </c>
      <c r="AD94" s="86">
        <f t="shared" si="56"/>
        <v>538.15212239793391</v>
      </c>
      <c r="AE94" s="50"/>
      <c r="AF94" s="84">
        <v>66</v>
      </c>
      <c r="AG94" s="85">
        <f t="shared" si="33"/>
        <v>245833.33333333401</v>
      </c>
      <c r="AH94" s="85">
        <f t="shared" si="57"/>
        <v>833.33333333333337</v>
      </c>
      <c r="AI94" s="85">
        <f t="shared" ref="AI94:AI125" si="70">$B$30/12*AG94</f>
        <v>1462.7083333333376</v>
      </c>
      <c r="AJ94" s="85">
        <f t="shared" ref="AJ94:AJ157" si="71">AI94+AH94</f>
        <v>2296.0416666666711</v>
      </c>
      <c r="AK94" s="86">
        <f t="shared" si="58"/>
        <v>810.00000000000819</v>
      </c>
      <c r="AM94" s="80">
        <v>66</v>
      </c>
      <c r="AN94" s="59">
        <f t="shared" ref="AN94:AN157" si="72">IF(AO93=0,0,AN93-AO93)</f>
        <v>245833.33333333401</v>
      </c>
      <c r="AO94" s="59">
        <f>IF(Obliczenia!$D$28="nie można skorzystać z programu",0,IF(AM94&lt;=$B$13,Obliczenia!$C$26/$B$13,0))</f>
        <v>833.33333333333337</v>
      </c>
      <c r="AP94" s="59">
        <f t="shared" ref="AP94:AP125" si="73">AN94*$B$28/12</f>
        <v>1462.7083333333376</v>
      </c>
      <c r="AQ94" s="59">
        <f t="shared" si="59"/>
        <v>2296.0416666666711</v>
      </c>
      <c r="AR94" s="59">
        <f t="shared" ref="AR94:AR157" si="74">AO94+AP94-AS94</f>
        <v>1402.847222222224</v>
      </c>
      <c r="AS94" s="59">
        <f t="shared" ref="AS94:AS125" si="75">AN94/12*($B$27-2%)</f>
        <v>893.19444444444696</v>
      </c>
      <c r="AT94" s="88">
        <f>IF(Obliczenia!$D$28="nie można skorzystać z programu",0,AR94-J94)</f>
        <v>-83.194444444438886</v>
      </c>
    </row>
    <row r="95" spans="1:46" ht="14.1" customHeight="1" x14ac:dyDescent="0.3">
      <c r="A95" s="38"/>
      <c r="B95" s="38"/>
      <c r="C95" s="38"/>
      <c r="D95" s="80">
        <v>67</v>
      </c>
      <c r="E95" s="81">
        <f t="shared" si="60"/>
        <v>244999.99999999936</v>
      </c>
      <c r="F95" s="81">
        <f t="shared" si="60"/>
        <v>833.33333333333326</v>
      </c>
      <c r="G95" s="81">
        <f t="shared" si="61"/>
        <v>1457.7499999999964</v>
      </c>
      <c r="H95" s="81">
        <f t="shared" si="62"/>
        <v>647.74999999999613</v>
      </c>
      <c r="I95" s="81">
        <f t="shared" si="63"/>
        <v>2291.0833333333294</v>
      </c>
      <c r="J95" s="82">
        <f t="shared" si="47"/>
        <v>1481.0833333333294</v>
      </c>
      <c r="K95" s="83">
        <f t="shared" si="64"/>
        <v>810.00000000000011</v>
      </c>
      <c r="L95" s="59">
        <f t="shared" si="65"/>
        <v>163333.33333333291</v>
      </c>
      <c r="M95" s="59">
        <f t="shared" si="48"/>
        <v>555.55555555555554</v>
      </c>
      <c r="N95" s="59">
        <f t="shared" si="49"/>
        <v>971.83333333333087</v>
      </c>
      <c r="O95" s="59">
        <f>'Kredyt Mieszkaniowy #naStart'!$N95+'Kredyt Mieszkaniowy #naStart'!$M95</f>
        <v>1527.3888888888864</v>
      </c>
      <c r="P95" s="59">
        <f t="shared" si="50"/>
        <v>810.00000000000011</v>
      </c>
      <c r="Q95" s="59">
        <f t="shared" si="51"/>
        <v>810.00000000000011</v>
      </c>
      <c r="R95" s="59">
        <f>'Kredyt Mieszkaniowy #naStart'!$N95-'Kredyt Mieszkaniowy #naStart'!$Q95</f>
        <v>161.83333333333076</v>
      </c>
      <c r="S95" s="59">
        <f t="shared" si="52"/>
        <v>717.3888888888863</v>
      </c>
      <c r="T95" s="58">
        <f t="shared" si="66"/>
        <v>81666.666666666453</v>
      </c>
      <c r="U95" s="58">
        <f t="shared" si="53"/>
        <v>277.77777777777777</v>
      </c>
      <c r="V95" s="58">
        <f t="shared" si="54"/>
        <v>485.91666666666544</v>
      </c>
      <c r="W95" s="58">
        <f t="shared" si="67"/>
        <v>763.69444444444321</v>
      </c>
      <c r="Y95" s="84">
        <v>67</v>
      </c>
      <c r="Z95" s="85">
        <f t="shared" ref="Z95:Z158" si="76">Z94-AA94</f>
        <v>280733.77769504988</v>
      </c>
      <c r="AA95" s="85">
        <f t="shared" si="68"/>
        <v>353.82781177905002</v>
      </c>
      <c r="AB95" s="85">
        <f t="shared" si="69"/>
        <v>1670.3659772855469</v>
      </c>
      <c r="AC95" s="85">
        <f t="shared" si="55"/>
        <v>2024.193789064597</v>
      </c>
      <c r="AD95" s="86">
        <f t="shared" si="56"/>
        <v>543.11045573126762</v>
      </c>
      <c r="AE95" s="50"/>
      <c r="AF95" s="84">
        <v>67</v>
      </c>
      <c r="AG95" s="85">
        <f t="shared" ref="AG95:AG158" si="77">AG94-AH94</f>
        <v>245000.00000000067</v>
      </c>
      <c r="AH95" s="85">
        <f t="shared" si="57"/>
        <v>833.33333333333337</v>
      </c>
      <c r="AI95" s="85">
        <f t="shared" si="70"/>
        <v>1457.7500000000041</v>
      </c>
      <c r="AJ95" s="85">
        <f t="shared" si="71"/>
        <v>2291.0833333333376</v>
      </c>
      <c r="AK95" s="86">
        <f t="shared" si="58"/>
        <v>810.00000000000819</v>
      </c>
      <c r="AM95" s="80">
        <v>67</v>
      </c>
      <c r="AN95" s="59">
        <f t="shared" si="72"/>
        <v>245000.00000000067</v>
      </c>
      <c r="AO95" s="59">
        <f>IF(Obliczenia!$D$28="nie można skorzystać z programu",0,IF(AM95&lt;=$B$13,Obliczenia!$C$26/$B$13,0))</f>
        <v>833.33333333333337</v>
      </c>
      <c r="AP95" s="59">
        <f t="shared" si="73"/>
        <v>1457.7500000000039</v>
      </c>
      <c r="AQ95" s="59">
        <f t="shared" si="59"/>
        <v>2291.0833333333371</v>
      </c>
      <c r="AR95" s="59">
        <f t="shared" si="74"/>
        <v>1400.9166666666679</v>
      </c>
      <c r="AS95" s="59">
        <f t="shared" si="75"/>
        <v>890.16666666666913</v>
      </c>
      <c r="AT95" s="88">
        <f>IF(Obliczenia!$D$28="nie można skorzystać z programu",0,AR95-J95)</f>
        <v>-80.166666666661513</v>
      </c>
    </row>
    <row r="96" spans="1:46" ht="14.1" customHeight="1" x14ac:dyDescent="0.3">
      <c r="A96" s="38"/>
      <c r="B96" s="38"/>
      <c r="C96" s="38"/>
      <c r="D96" s="80">
        <v>68</v>
      </c>
      <c r="E96" s="81">
        <f t="shared" si="60"/>
        <v>244166.66666666602</v>
      </c>
      <c r="F96" s="81">
        <f t="shared" si="60"/>
        <v>833.33333333333326</v>
      </c>
      <c r="G96" s="81">
        <f t="shared" si="61"/>
        <v>1452.7916666666629</v>
      </c>
      <c r="H96" s="81">
        <f t="shared" si="62"/>
        <v>642.79166666666265</v>
      </c>
      <c r="I96" s="81">
        <f t="shared" si="63"/>
        <v>2286.1249999999964</v>
      </c>
      <c r="J96" s="82">
        <f t="shared" si="47"/>
        <v>1476.1249999999959</v>
      </c>
      <c r="K96" s="83">
        <f t="shared" si="64"/>
        <v>810.00000000000011</v>
      </c>
      <c r="L96" s="59">
        <f t="shared" si="65"/>
        <v>162777.77777777734</v>
      </c>
      <c r="M96" s="59">
        <f t="shared" si="48"/>
        <v>555.55555555555554</v>
      </c>
      <c r="N96" s="59">
        <f t="shared" si="49"/>
        <v>968.52777777777521</v>
      </c>
      <c r="O96" s="59">
        <f>'Kredyt Mieszkaniowy #naStart'!$N96+'Kredyt Mieszkaniowy #naStart'!$M96</f>
        <v>1524.0833333333308</v>
      </c>
      <c r="P96" s="59">
        <f t="shared" si="50"/>
        <v>810.00000000000011</v>
      </c>
      <c r="Q96" s="59">
        <f t="shared" si="51"/>
        <v>810.00000000000011</v>
      </c>
      <c r="R96" s="59">
        <f>'Kredyt Mieszkaniowy #naStart'!$N96-'Kredyt Mieszkaniowy #naStart'!$Q96</f>
        <v>158.5277777777751</v>
      </c>
      <c r="S96" s="59">
        <f t="shared" si="52"/>
        <v>714.08333333333064</v>
      </c>
      <c r="T96" s="59">
        <f t="shared" si="66"/>
        <v>81388.888888888672</v>
      </c>
      <c r="U96" s="58">
        <f t="shared" si="53"/>
        <v>277.77777777777777</v>
      </c>
      <c r="V96" s="58">
        <f t="shared" si="54"/>
        <v>484.26388888888761</v>
      </c>
      <c r="W96" s="58">
        <f t="shared" si="67"/>
        <v>762.04166666666538</v>
      </c>
      <c r="Y96" s="84">
        <v>68</v>
      </c>
      <c r="Z96" s="85">
        <f t="shared" si="76"/>
        <v>280379.94988327083</v>
      </c>
      <c r="AA96" s="85">
        <f t="shared" si="68"/>
        <v>355.93308725913539</v>
      </c>
      <c r="AB96" s="85">
        <f t="shared" si="69"/>
        <v>1668.2607018054616</v>
      </c>
      <c r="AC96" s="85">
        <f t="shared" si="55"/>
        <v>2024.193789064597</v>
      </c>
      <c r="AD96" s="86">
        <f t="shared" si="56"/>
        <v>548.06878906460111</v>
      </c>
      <c r="AE96" s="50"/>
      <c r="AF96" s="84">
        <v>68</v>
      </c>
      <c r="AG96" s="85">
        <f t="shared" si="77"/>
        <v>244166.66666666733</v>
      </c>
      <c r="AH96" s="85">
        <f t="shared" si="57"/>
        <v>833.33333333333337</v>
      </c>
      <c r="AI96" s="85">
        <f t="shared" si="70"/>
        <v>1452.7916666666706</v>
      </c>
      <c r="AJ96" s="85">
        <f t="shared" si="71"/>
        <v>2286.1250000000041</v>
      </c>
      <c r="AK96" s="86">
        <f t="shared" si="58"/>
        <v>810.00000000000819</v>
      </c>
      <c r="AM96" s="80">
        <v>68</v>
      </c>
      <c r="AN96" s="59">
        <f t="shared" si="72"/>
        <v>244166.66666666733</v>
      </c>
      <c r="AO96" s="59">
        <f>IF(Obliczenia!$D$28="nie można skorzystać z programu",0,IF(AM96&lt;=$B$13,Obliczenia!$C$26/$B$13,0))</f>
        <v>833.33333333333337</v>
      </c>
      <c r="AP96" s="59">
        <f t="shared" si="73"/>
        <v>1452.7916666666706</v>
      </c>
      <c r="AQ96" s="59">
        <f t="shared" si="59"/>
        <v>2286.1250000000041</v>
      </c>
      <c r="AR96" s="59">
        <f t="shared" si="74"/>
        <v>1398.9861111111127</v>
      </c>
      <c r="AS96" s="59">
        <f t="shared" si="75"/>
        <v>887.1388888888913</v>
      </c>
      <c r="AT96" s="88">
        <f>IF(Obliczenia!$D$28="nie można skorzystać z programu",0,AR96-J96)</f>
        <v>-77.13888888888323</v>
      </c>
    </row>
    <row r="97" spans="1:46" ht="14.1" customHeight="1" x14ac:dyDescent="0.3">
      <c r="A97" s="38"/>
      <c r="B97" s="38"/>
      <c r="C97" s="38"/>
      <c r="D97" s="80">
        <v>69</v>
      </c>
      <c r="E97" s="81">
        <f t="shared" si="60"/>
        <v>243333.33333333267</v>
      </c>
      <c r="F97" s="81">
        <f t="shared" si="60"/>
        <v>833.33333333333326</v>
      </c>
      <c r="G97" s="81">
        <f t="shared" si="61"/>
        <v>1447.8333333333296</v>
      </c>
      <c r="H97" s="81">
        <f t="shared" si="62"/>
        <v>637.83333333332962</v>
      </c>
      <c r="I97" s="81">
        <f t="shared" si="63"/>
        <v>2281.1666666666629</v>
      </c>
      <c r="J97" s="82">
        <f t="shared" si="47"/>
        <v>1471.1666666666629</v>
      </c>
      <c r="K97" s="83">
        <f t="shared" si="64"/>
        <v>810.00000000000011</v>
      </c>
      <c r="L97" s="59">
        <f t="shared" si="65"/>
        <v>162222.22222222178</v>
      </c>
      <c r="M97" s="59">
        <f t="shared" si="48"/>
        <v>555.55555555555554</v>
      </c>
      <c r="N97" s="59">
        <f t="shared" si="49"/>
        <v>965.22222222221978</v>
      </c>
      <c r="O97" s="59">
        <f>'Kredyt Mieszkaniowy #naStart'!$N97+'Kredyt Mieszkaniowy #naStart'!$M97</f>
        <v>1520.7777777777753</v>
      </c>
      <c r="P97" s="59">
        <f t="shared" si="50"/>
        <v>810.00000000000011</v>
      </c>
      <c r="Q97" s="59">
        <f t="shared" si="51"/>
        <v>810.00000000000011</v>
      </c>
      <c r="R97" s="59">
        <f>'Kredyt Mieszkaniowy #naStart'!$N97-'Kredyt Mieszkaniowy #naStart'!$Q97</f>
        <v>155.22222222221967</v>
      </c>
      <c r="S97" s="59">
        <f t="shared" si="52"/>
        <v>710.77777777777521</v>
      </c>
      <c r="T97" s="58">
        <f t="shared" si="66"/>
        <v>81111.111111110891</v>
      </c>
      <c r="U97" s="58">
        <f t="shared" si="53"/>
        <v>277.77777777777777</v>
      </c>
      <c r="V97" s="58">
        <f t="shared" si="54"/>
        <v>482.61111111110989</v>
      </c>
      <c r="W97" s="58">
        <f t="shared" si="67"/>
        <v>760.38888888888766</v>
      </c>
      <c r="Y97" s="84">
        <v>69</v>
      </c>
      <c r="Z97" s="85">
        <f t="shared" si="76"/>
        <v>280024.01679601171</v>
      </c>
      <c r="AA97" s="85">
        <f t="shared" si="68"/>
        <v>358.0508891283273</v>
      </c>
      <c r="AB97" s="85">
        <f t="shared" si="69"/>
        <v>1666.1428999362697</v>
      </c>
      <c r="AC97" s="85">
        <f t="shared" si="55"/>
        <v>2024.193789064597</v>
      </c>
      <c r="AD97" s="86">
        <f t="shared" si="56"/>
        <v>553.02712239793414</v>
      </c>
      <c r="AE97" s="50"/>
      <c r="AF97" s="84">
        <v>69</v>
      </c>
      <c r="AG97" s="85">
        <f t="shared" si="77"/>
        <v>243333.33333333398</v>
      </c>
      <c r="AH97" s="85">
        <f t="shared" si="57"/>
        <v>833.33333333333337</v>
      </c>
      <c r="AI97" s="85">
        <f t="shared" si="70"/>
        <v>1447.8333333333374</v>
      </c>
      <c r="AJ97" s="85">
        <f t="shared" si="71"/>
        <v>2281.1666666666706</v>
      </c>
      <c r="AK97" s="86">
        <f t="shared" si="58"/>
        <v>810.00000000000773</v>
      </c>
      <c r="AM97" s="80">
        <v>69</v>
      </c>
      <c r="AN97" s="59">
        <f t="shared" si="72"/>
        <v>243333.33333333398</v>
      </c>
      <c r="AO97" s="59">
        <f>IF(Obliczenia!$D$28="nie można skorzystać z programu",0,IF(AM97&lt;=$B$13,Obliczenia!$C$26/$B$13,0))</f>
        <v>833.33333333333337</v>
      </c>
      <c r="AP97" s="59">
        <f t="shared" si="73"/>
        <v>1447.8333333333374</v>
      </c>
      <c r="AQ97" s="59">
        <f t="shared" si="59"/>
        <v>2281.1666666666706</v>
      </c>
      <c r="AR97" s="59">
        <f t="shared" si="74"/>
        <v>1397.055555555557</v>
      </c>
      <c r="AS97" s="59">
        <f t="shared" si="75"/>
        <v>884.11111111111347</v>
      </c>
      <c r="AT97" s="88">
        <f>IF(Obliczenia!$D$28="nie można skorzystać z programu",0,AR97-J97)</f>
        <v>-74.111111111105856</v>
      </c>
    </row>
    <row r="98" spans="1:46" ht="14.1" customHeight="1" x14ac:dyDescent="0.3">
      <c r="A98" s="38"/>
      <c r="B98" s="38"/>
      <c r="C98" s="38"/>
      <c r="D98" s="80">
        <v>70</v>
      </c>
      <c r="E98" s="81">
        <f t="shared" si="60"/>
        <v>242499.99999999933</v>
      </c>
      <c r="F98" s="81">
        <f t="shared" si="60"/>
        <v>833.33333333333326</v>
      </c>
      <c r="G98" s="81">
        <f t="shared" si="61"/>
        <v>1442.8749999999961</v>
      </c>
      <c r="H98" s="81">
        <f t="shared" si="62"/>
        <v>632.87499999999613</v>
      </c>
      <c r="I98" s="81">
        <f t="shared" si="63"/>
        <v>2276.2083333333294</v>
      </c>
      <c r="J98" s="82">
        <f t="shared" si="47"/>
        <v>1466.2083333333294</v>
      </c>
      <c r="K98" s="83">
        <f t="shared" si="64"/>
        <v>810.00000000000011</v>
      </c>
      <c r="L98" s="59">
        <f t="shared" si="65"/>
        <v>161666.66666666622</v>
      </c>
      <c r="M98" s="59">
        <f t="shared" si="48"/>
        <v>555.55555555555554</v>
      </c>
      <c r="N98" s="59">
        <f t="shared" si="49"/>
        <v>961.91666666666413</v>
      </c>
      <c r="O98" s="59">
        <f>'Kredyt Mieszkaniowy #naStart'!$N98+'Kredyt Mieszkaniowy #naStart'!$M98</f>
        <v>1517.4722222222197</v>
      </c>
      <c r="P98" s="59">
        <f t="shared" si="50"/>
        <v>810.00000000000011</v>
      </c>
      <c r="Q98" s="59">
        <f t="shared" si="51"/>
        <v>810.00000000000011</v>
      </c>
      <c r="R98" s="59">
        <f>'Kredyt Mieszkaniowy #naStart'!$N98-'Kredyt Mieszkaniowy #naStart'!$Q98</f>
        <v>151.91666666666401</v>
      </c>
      <c r="S98" s="59">
        <f t="shared" si="52"/>
        <v>707.47222222221956</v>
      </c>
      <c r="T98" s="59">
        <f t="shared" si="66"/>
        <v>80833.33333333311</v>
      </c>
      <c r="U98" s="58">
        <f t="shared" si="53"/>
        <v>277.77777777777777</v>
      </c>
      <c r="V98" s="58">
        <f t="shared" si="54"/>
        <v>480.95833333333206</v>
      </c>
      <c r="W98" s="58">
        <f t="shared" si="67"/>
        <v>758.73611111110984</v>
      </c>
      <c r="Y98" s="84">
        <v>70</v>
      </c>
      <c r="Z98" s="85">
        <f t="shared" si="76"/>
        <v>279665.96590688336</v>
      </c>
      <c r="AA98" s="85">
        <f t="shared" si="68"/>
        <v>360.18129191864074</v>
      </c>
      <c r="AB98" s="85">
        <f t="shared" si="69"/>
        <v>1664.0124971459561</v>
      </c>
      <c r="AC98" s="85">
        <f t="shared" si="55"/>
        <v>2024.1937890645968</v>
      </c>
      <c r="AD98" s="86">
        <f t="shared" si="56"/>
        <v>557.98545573126739</v>
      </c>
      <c r="AE98" s="50"/>
      <c r="AF98" s="84">
        <v>70</v>
      </c>
      <c r="AG98" s="85">
        <f t="shared" si="77"/>
        <v>242500.00000000064</v>
      </c>
      <c r="AH98" s="85">
        <f t="shared" si="57"/>
        <v>833.33333333333337</v>
      </c>
      <c r="AI98" s="85">
        <f t="shared" si="70"/>
        <v>1442.8750000000039</v>
      </c>
      <c r="AJ98" s="85">
        <f t="shared" si="71"/>
        <v>2276.2083333333371</v>
      </c>
      <c r="AK98" s="86">
        <f t="shared" si="58"/>
        <v>810.00000000000773</v>
      </c>
      <c r="AM98" s="80">
        <v>70</v>
      </c>
      <c r="AN98" s="59">
        <f t="shared" si="72"/>
        <v>242500.00000000064</v>
      </c>
      <c r="AO98" s="59">
        <f>IF(Obliczenia!$D$28="nie można skorzystać z programu",0,IF(AM98&lt;=$B$13,Obliczenia!$C$26/$B$13,0))</f>
        <v>833.33333333333337</v>
      </c>
      <c r="AP98" s="59">
        <f t="shared" si="73"/>
        <v>1442.8750000000039</v>
      </c>
      <c r="AQ98" s="59">
        <f t="shared" si="59"/>
        <v>2276.2083333333371</v>
      </c>
      <c r="AR98" s="59">
        <f t="shared" si="74"/>
        <v>1395.1250000000014</v>
      </c>
      <c r="AS98" s="59">
        <f t="shared" si="75"/>
        <v>881.08333333333564</v>
      </c>
      <c r="AT98" s="88">
        <f>IF(Obliczenia!$D$28="nie można skorzystać z programu",0,AR98-J98)</f>
        <v>-71.083333333328028</v>
      </c>
    </row>
    <row r="99" spans="1:46" ht="14.1" customHeight="1" x14ac:dyDescent="0.3">
      <c r="A99" s="38"/>
      <c r="B99" s="38"/>
      <c r="C99" s="38"/>
      <c r="D99" s="80">
        <v>71</v>
      </c>
      <c r="E99" s="81">
        <f t="shared" si="60"/>
        <v>241666.66666666599</v>
      </c>
      <c r="F99" s="81">
        <f t="shared" si="60"/>
        <v>833.33333333333326</v>
      </c>
      <c r="G99" s="81">
        <f t="shared" si="61"/>
        <v>1437.9166666666626</v>
      </c>
      <c r="H99" s="81">
        <f t="shared" si="62"/>
        <v>627.91666666666265</v>
      </c>
      <c r="I99" s="81">
        <f t="shared" si="63"/>
        <v>2271.2499999999959</v>
      </c>
      <c r="J99" s="82">
        <f t="shared" si="47"/>
        <v>1461.2499999999959</v>
      </c>
      <c r="K99" s="83">
        <f t="shared" si="64"/>
        <v>810.00000000000011</v>
      </c>
      <c r="L99" s="59">
        <f t="shared" si="65"/>
        <v>161111.11111111066</v>
      </c>
      <c r="M99" s="59">
        <f t="shared" si="48"/>
        <v>555.55555555555554</v>
      </c>
      <c r="N99" s="59">
        <f t="shared" si="49"/>
        <v>958.61111111110847</v>
      </c>
      <c r="O99" s="59">
        <f>'Kredyt Mieszkaniowy #naStart'!$N99+'Kredyt Mieszkaniowy #naStart'!$M99</f>
        <v>1514.166666666664</v>
      </c>
      <c r="P99" s="59">
        <f t="shared" si="50"/>
        <v>810.00000000000011</v>
      </c>
      <c r="Q99" s="59">
        <f t="shared" si="51"/>
        <v>810.00000000000011</v>
      </c>
      <c r="R99" s="59">
        <f>'Kredyt Mieszkaniowy #naStart'!$N99-'Kredyt Mieszkaniowy #naStart'!$Q99</f>
        <v>148.61111111110836</v>
      </c>
      <c r="S99" s="59">
        <f t="shared" si="52"/>
        <v>704.1666666666639</v>
      </c>
      <c r="T99" s="58">
        <f t="shared" si="66"/>
        <v>80555.555555555329</v>
      </c>
      <c r="U99" s="58">
        <f t="shared" si="53"/>
        <v>277.77777777777777</v>
      </c>
      <c r="V99" s="58">
        <f t="shared" si="54"/>
        <v>479.30555555555424</v>
      </c>
      <c r="W99" s="58">
        <f t="shared" si="67"/>
        <v>757.08333333333201</v>
      </c>
      <c r="Y99" s="84">
        <v>71</v>
      </c>
      <c r="Z99" s="85">
        <f t="shared" si="76"/>
        <v>279305.78461496474</v>
      </c>
      <c r="AA99" s="85">
        <f t="shared" si="68"/>
        <v>362.32437060555668</v>
      </c>
      <c r="AB99" s="85">
        <f t="shared" si="69"/>
        <v>1661.8694184590404</v>
      </c>
      <c r="AC99" s="85">
        <f t="shared" si="55"/>
        <v>2024.193789064597</v>
      </c>
      <c r="AD99" s="86">
        <f t="shared" si="56"/>
        <v>562.94378906460111</v>
      </c>
      <c r="AE99" s="50"/>
      <c r="AF99" s="84">
        <v>71</v>
      </c>
      <c r="AG99" s="85">
        <f t="shared" si="77"/>
        <v>241666.6666666673</v>
      </c>
      <c r="AH99" s="85">
        <f t="shared" si="57"/>
        <v>833.33333333333337</v>
      </c>
      <c r="AI99" s="85">
        <f t="shared" si="70"/>
        <v>1437.9166666666706</v>
      </c>
      <c r="AJ99" s="85">
        <f t="shared" si="71"/>
        <v>2271.2500000000041</v>
      </c>
      <c r="AK99" s="86">
        <f t="shared" si="58"/>
        <v>810.00000000000819</v>
      </c>
      <c r="AM99" s="80">
        <v>71</v>
      </c>
      <c r="AN99" s="59">
        <f t="shared" si="72"/>
        <v>241666.6666666673</v>
      </c>
      <c r="AO99" s="59">
        <f>IF(Obliczenia!$D$28="nie można skorzystać z programu",0,IF(AM99&lt;=$B$13,Obliczenia!$C$26/$B$13,0))</f>
        <v>833.33333333333337</v>
      </c>
      <c r="AP99" s="59">
        <f t="shared" si="73"/>
        <v>1437.9166666666706</v>
      </c>
      <c r="AQ99" s="59">
        <f t="shared" si="59"/>
        <v>2271.2500000000041</v>
      </c>
      <c r="AR99" s="59">
        <f t="shared" si="74"/>
        <v>1393.1944444444462</v>
      </c>
      <c r="AS99" s="59">
        <f t="shared" si="75"/>
        <v>878.05555555555782</v>
      </c>
      <c r="AT99" s="88">
        <f>IF(Obliczenia!$D$28="nie można skorzystać z programu",0,AR99-J99)</f>
        <v>-68.055555555549745</v>
      </c>
    </row>
    <row r="100" spans="1:46" ht="14.1" customHeight="1" x14ac:dyDescent="0.3">
      <c r="A100" s="38"/>
      <c r="B100" s="38"/>
      <c r="C100" s="38"/>
      <c r="D100" s="80">
        <v>72</v>
      </c>
      <c r="E100" s="81">
        <f t="shared" si="60"/>
        <v>240833.33333333264</v>
      </c>
      <c r="F100" s="81">
        <f t="shared" si="60"/>
        <v>833.33333333333326</v>
      </c>
      <c r="G100" s="81">
        <f t="shared" si="61"/>
        <v>1432.9583333333294</v>
      </c>
      <c r="H100" s="81">
        <f t="shared" si="62"/>
        <v>622.95833333332928</v>
      </c>
      <c r="I100" s="81">
        <f t="shared" si="63"/>
        <v>2266.2916666666629</v>
      </c>
      <c r="J100" s="82">
        <f t="shared" si="47"/>
        <v>1456.2916666666629</v>
      </c>
      <c r="K100" s="83">
        <f t="shared" si="64"/>
        <v>810.00000000000011</v>
      </c>
      <c r="L100" s="59">
        <f t="shared" si="65"/>
        <v>160555.5555555551</v>
      </c>
      <c r="M100" s="59">
        <f t="shared" si="48"/>
        <v>555.55555555555554</v>
      </c>
      <c r="N100" s="59">
        <f t="shared" si="49"/>
        <v>955.30555555555293</v>
      </c>
      <c r="O100" s="59">
        <f>'Kredyt Mieszkaniowy #naStart'!$N100+'Kredyt Mieszkaniowy #naStart'!$M100</f>
        <v>1510.8611111111086</v>
      </c>
      <c r="P100" s="59">
        <f t="shared" si="50"/>
        <v>810.00000000000011</v>
      </c>
      <c r="Q100" s="59">
        <f t="shared" si="51"/>
        <v>810.00000000000011</v>
      </c>
      <c r="R100" s="59">
        <f>'Kredyt Mieszkaniowy #naStart'!$N100-'Kredyt Mieszkaniowy #naStart'!$Q100</f>
        <v>145.30555555555281</v>
      </c>
      <c r="S100" s="59">
        <f t="shared" si="52"/>
        <v>700.86111111110847</v>
      </c>
      <c r="T100" s="59">
        <f t="shared" si="66"/>
        <v>80277.777777777548</v>
      </c>
      <c r="U100" s="58">
        <f t="shared" si="53"/>
        <v>277.77777777777777</v>
      </c>
      <c r="V100" s="58">
        <f t="shared" si="54"/>
        <v>477.65277777777646</v>
      </c>
      <c r="W100" s="58">
        <f t="shared" si="67"/>
        <v>755.43055555555429</v>
      </c>
      <c r="Y100" s="84">
        <v>72</v>
      </c>
      <c r="Z100" s="85">
        <f t="shared" si="76"/>
        <v>278943.46024435916</v>
      </c>
      <c r="AA100" s="85">
        <f t="shared" si="68"/>
        <v>364.48020061065972</v>
      </c>
      <c r="AB100" s="85">
        <f t="shared" si="69"/>
        <v>1659.7135884539371</v>
      </c>
      <c r="AC100" s="85">
        <f t="shared" si="55"/>
        <v>2024.1937890645968</v>
      </c>
      <c r="AD100" s="86">
        <f t="shared" si="56"/>
        <v>567.90212239793391</v>
      </c>
      <c r="AE100" s="50"/>
      <c r="AF100" s="84">
        <v>72</v>
      </c>
      <c r="AG100" s="85">
        <f t="shared" si="77"/>
        <v>240833.33333333395</v>
      </c>
      <c r="AH100" s="85">
        <f t="shared" si="57"/>
        <v>833.33333333333337</v>
      </c>
      <c r="AI100" s="85">
        <f t="shared" si="70"/>
        <v>1432.9583333333371</v>
      </c>
      <c r="AJ100" s="85">
        <f t="shared" si="71"/>
        <v>2266.2916666666706</v>
      </c>
      <c r="AK100" s="86">
        <f t="shared" si="58"/>
        <v>810.00000000000773</v>
      </c>
      <c r="AM100" s="80">
        <v>72</v>
      </c>
      <c r="AN100" s="59">
        <f t="shared" si="72"/>
        <v>240833.33333333395</v>
      </c>
      <c r="AO100" s="59">
        <f>IF(Obliczenia!$D$28="nie można skorzystać z programu",0,IF(AM100&lt;=$B$13,Obliczenia!$C$26/$B$13,0))</f>
        <v>833.33333333333337</v>
      </c>
      <c r="AP100" s="59">
        <f t="shared" si="73"/>
        <v>1432.9583333333374</v>
      </c>
      <c r="AQ100" s="59">
        <f t="shared" si="59"/>
        <v>2266.2916666666706</v>
      </c>
      <c r="AR100" s="59">
        <f t="shared" si="74"/>
        <v>1391.2638888888905</v>
      </c>
      <c r="AS100" s="59">
        <f t="shared" si="75"/>
        <v>875.02777777777999</v>
      </c>
      <c r="AT100" s="88">
        <f>IF(Obliczenia!$D$28="nie można skorzystać z programu",0,AR100-J100)</f>
        <v>-65.027777777772371</v>
      </c>
    </row>
    <row r="101" spans="1:46" ht="14.1" customHeight="1" x14ac:dyDescent="0.3">
      <c r="A101" s="38"/>
      <c r="B101" s="38"/>
      <c r="C101" s="38"/>
      <c r="D101" s="80">
        <v>73</v>
      </c>
      <c r="E101" s="81">
        <f t="shared" si="60"/>
        <v>239999.9999999993</v>
      </c>
      <c r="F101" s="81">
        <f t="shared" si="60"/>
        <v>833.33333333333326</v>
      </c>
      <c r="G101" s="81">
        <f t="shared" si="61"/>
        <v>1427.9999999999959</v>
      </c>
      <c r="H101" s="81">
        <f t="shared" si="62"/>
        <v>617.99999999999579</v>
      </c>
      <c r="I101" s="81">
        <f t="shared" si="63"/>
        <v>2261.3333333333294</v>
      </c>
      <c r="J101" s="82">
        <f t="shared" si="47"/>
        <v>1451.3333333333294</v>
      </c>
      <c r="K101" s="83">
        <f t="shared" si="64"/>
        <v>810.00000000000011</v>
      </c>
      <c r="L101" s="59">
        <f t="shared" si="65"/>
        <v>159999.99999999953</v>
      </c>
      <c r="M101" s="59">
        <f t="shared" si="48"/>
        <v>555.55555555555554</v>
      </c>
      <c r="N101" s="59">
        <f t="shared" si="49"/>
        <v>951.99999999999727</v>
      </c>
      <c r="O101" s="59">
        <f>'Kredyt Mieszkaniowy #naStart'!$N101+'Kredyt Mieszkaniowy #naStart'!$M101</f>
        <v>1507.5555555555529</v>
      </c>
      <c r="P101" s="59">
        <f t="shared" si="50"/>
        <v>810.00000000000011</v>
      </c>
      <c r="Q101" s="59">
        <f t="shared" si="51"/>
        <v>810.00000000000011</v>
      </c>
      <c r="R101" s="59">
        <f>'Kredyt Mieszkaniowy #naStart'!$N101-'Kredyt Mieszkaniowy #naStart'!$Q101</f>
        <v>141.99999999999716</v>
      </c>
      <c r="S101" s="59">
        <f t="shared" si="52"/>
        <v>697.55555555555281</v>
      </c>
      <c r="T101" s="58">
        <f t="shared" si="66"/>
        <v>79999.999999999767</v>
      </c>
      <c r="U101" s="58">
        <f t="shared" si="53"/>
        <v>277.77777777777777</v>
      </c>
      <c r="V101" s="58">
        <f t="shared" si="54"/>
        <v>475.99999999999864</v>
      </c>
      <c r="W101" s="58">
        <f t="shared" si="67"/>
        <v>753.77777777777646</v>
      </c>
      <c r="Y101" s="84">
        <v>73</v>
      </c>
      <c r="Z101" s="85">
        <f t="shared" si="76"/>
        <v>278578.98004374851</v>
      </c>
      <c r="AA101" s="85">
        <f t="shared" si="68"/>
        <v>366.64885780429313</v>
      </c>
      <c r="AB101" s="85">
        <f t="shared" si="69"/>
        <v>1657.5449312603037</v>
      </c>
      <c r="AC101" s="85">
        <f t="shared" si="55"/>
        <v>2024.1937890645968</v>
      </c>
      <c r="AD101" s="86">
        <f t="shared" si="56"/>
        <v>572.86045573126739</v>
      </c>
      <c r="AE101" s="50"/>
      <c r="AF101" s="84">
        <v>73</v>
      </c>
      <c r="AG101" s="85">
        <f t="shared" si="77"/>
        <v>240000.00000000061</v>
      </c>
      <c r="AH101" s="85">
        <f t="shared" si="57"/>
        <v>833.33333333333337</v>
      </c>
      <c r="AI101" s="85">
        <f t="shared" si="70"/>
        <v>1428.0000000000036</v>
      </c>
      <c r="AJ101" s="85">
        <f t="shared" si="71"/>
        <v>2261.3333333333371</v>
      </c>
      <c r="AK101" s="86">
        <f t="shared" si="58"/>
        <v>810.00000000000773</v>
      </c>
      <c r="AM101" s="80">
        <v>73</v>
      </c>
      <c r="AN101" s="59">
        <f t="shared" si="72"/>
        <v>240000.00000000061</v>
      </c>
      <c r="AO101" s="59">
        <f>IF(Obliczenia!$D$28="nie można skorzystać z programu",0,IF(AM101&lt;=$B$13,Obliczenia!$C$26/$B$13,0))</f>
        <v>833.33333333333337</v>
      </c>
      <c r="AP101" s="59">
        <f t="shared" si="73"/>
        <v>1428.0000000000036</v>
      </c>
      <c r="AQ101" s="59">
        <f t="shared" si="59"/>
        <v>2261.3333333333371</v>
      </c>
      <c r="AR101" s="59">
        <f t="shared" si="74"/>
        <v>1389.3333333333348</v>
      </c>
      <c r="AS101" s="59">
        <f t="shared" si="75"/>
        <v>872.00000000000227</v>
      </c>
      <c r="AT101" s="88">
        <f>IF(Obliczenia!$D$28="nie można skorzystać z programu",0,AR101-J101)</f>
        <v>-61.999999999994543</v>
      </c>
    </row>
    <row r="102" spans="1:46" ht="14.1" customHeight="1" x14ac:dyDescent="0.3">
      <c r="A102" s="38"/>
      <c r="B102" s="38"/>
      <c r="C102" s="38"/>
      <c r="D102" s="80">
        <v>74</v>
      </c>
      <c r="E102" s="81">
        <f t="shared" si="60"/>
        <v>239166.66666666596</v>
      </c>
      <c r="F102" s="81">
        <f t="shared" si="60"/>
        <v>833.33333333333326</v>
      </c>
      <c r="G102" s="81">
        <f t="shared" si="61"/>
        <v>1423.0416666666626</v>
      </c>
      <c r="H102" s="81">
        <f t="shared" si="62"/>
        <v>613.04166666666242</v>
      </c>
      <c r="I102" s="81">
        <f t="shared" si="63"/>
        <v>2256.3749999999959</v>
      </c>
      <c r="J102" s="82">
        <f t="shared" si="47"/>
        <v>1446.3749999999959</v>
      </c>
      <c r="K102" s="83">
        <f t="shared" si="64"/>
        <v>810.00000000000011</v>
      </c>
      <c r="L102" s="59">
        <f t="shared" si="65"/>
        <v>159444.44444444397</v>
      </c>
      <c r="M102" s="59">
        <f t="shared" si="48"/>
        <v>555.55555555555554</v>
      </c>
      <c r="N102" s="59">
        <f t="shared" si="49"/>
        <v>948.69444444444173</v>
      </c>
      <c r="O102" s="59">
        <f>'Kredyt Mieszkaniowy #naStart'!$N102+'Kredyt Mieszkaniowy #naStart'!$M102</f>
        <v>1504.2499999999973</v>
      </c>
      <c r="P102" s="59">
        <f t="shared" si="50"/>
        <v>810.00000000000011</v>
      </c>
      <c r="Q102" s="59">
        <f t="shared" si="51"/>
        <v>810.00000000000011</v>
      </c>
      <c r="R102" s="59">
        <f>'Kredyt Mieszkaniowy #naStart'!$N102-'Kredyt Mieszkaniowy #naStart'!$Q102</f>
        <v>138.69444444444161</v>
      </c>
      <c r="S102" s="59">
        <f t="shared" si="52"/>
        <v>694.24999999999716</v>
      </c>
      <c r="T102" s="59">
        <f t="shared" si="66"/>
        <v>79722.222222221986</v>
      </c>
      <c r="U102" s="58">
        <f t="shared" si="53"/>
        <v>277.77777777777777</v>
      </c>
      <c r="V102" s="58">
        <f t="shared" si="54"/>
        <v>474.34722222222086</v>
      </c>
      <c r="W102" s="58">
        <f t="shared" si="67"/>
        <v>752.12499999999864</v>
      </c>
      <c r="Y102" s="84">
        <v>74</v>
      </c>
      <c r="Z102" s="85">
        <f t="shared" si="76"/>
        <v>278212.3311859442</v>
      </c>
      <c r="AA102" s="85">
        <f t="shared" si="68"/>
        <v>368.83041850822872</v>
      </c>
      <c r="AB102" s="85">
        <f t="shared" si="69"/>
        <v>1655.3633705563682</v>
      </c>
      <c r="AC102" s="85">
        <f t="shared" si="55"/>
        <v>2024.1937890645968</v>
      </c>
      <c r="AD102" s="86">
        <f t="shared" si="56"/>
        <v>577.81878906460088</v>
      </c>
      <c r="AE102" s="50"/>
      <c r="AF102" s="84">
        <v>74</v>
      </c>
      <c r="AG102" s="85">
        <f t="shared" si="77"/>
        <v>239166.66666666727</v>
      </c>
      <c r="AH102" s="85">
        <f t="shared" si="57"/>
        <v>833.33333333333337</v>
      </c>
      <c r="AI102" s="85">
        <f t="shared" si="70"/>
        <v>1423.0416666666704</v>
      </c>
      <c r="AJ102" s="85">
        <f t="shared" si="71"/>
        <v>2256.3750000000036</v>
      </c>
      <c r="AK102" s="86">
        <f t="shared" si="58"/>
        <v>810.00000000000773</v>
      </c>
      <c r="AM102" s="80">
        <v>74</v>
      </c>
      <c r="AN102" s="59">
        <f t="shared" si="72"/>
        <v>239166.66666666727</v>
      </c>
      <c r="AO102" s="59">
        <f>IF(Obliczenia!$D$28="nie można skorzystać z programu",0,IF(AM102&lt;=$B$13,Obliczenia!$C$26/$B$13,0))</f>
        <v>833.33333333333337</v>
      </c>
      <c r="AP102" s="59">
        <f t="shared" si="73"/>
        <v>1423.0416666666704</v>
      </c>
      <c r="AQ102" s="59">
        <f t="shared" si="59"/>
        <v>2256.3750000000036</v>
      </c>
      <c r="AR102" s="59">
        <f t="shared" si="74"/>
        <v>1387.4027777777792</v>
      </c>
      <c r="AS102" s="59">
        <f t="shared" si="75"/>
        <v>868.97222222222445</v>
      </c>
      <c r="AT102" s="88">
        <f>IF(Obliczenia!$D$28="nie można skorzystać z programu",0,AR102-J102)</f>
        <v>-58.972222222216715</v>
      </c>
    </row>
    <row r="103" spans="1:46" ht="14.1" customHeight="1" x14ac:dyDescent="0.3">
      <c r="A103" s="38"/>
      <c r="B103" s="38"/>
      <c r="C103" s="38"/>
      <c r="D103" s="80">
        <v>75</v>
      </c>
      <c r="E103" s="81">
        <f t="shared" si="60"/>
        <v>238333.33333333262</v>
      </c>
      <c r="F103" s="81">
        <f t="shared" si="60"/>
        <v>833.33333333333326</v>
      </c>
      <c r="G103" s="81">
        <f t="shared" si="61"/>
        <v>1418.0833333333292</v>
      </c>
      <c r="H103" s="81">
        <f t="shared" si="62"/>
        <v>608.08333333332894</v>
      </c>
      <c r="I103" s="81">
        <f t="shared" si="63"/>
        <v>2251.4166666666624</v>
      </c>
      <c r="J103" s="82">
        <f t="shared" si="47"/>
        <v>1441.4166666666624</v>
      </c>
      <c r="K103" s="83">
        <f t="shared" si="64"/>
        <v>810.00000000000011</v>
      </c>
      <c r="L103" s="59">
        <f t="shared" si="65"/>
        <v>158888.88888888841</v>
      </c>
      <c r="M103" s="59">
        <f t="shared" si="48"/>
        <v>555.55555555555554</v>
      </c>
      <c r="N103" s="59">
        <f t="shared" si="49"/>
        <v>945.38888888888607</v>
      </c>
      <c r="O103" s="59">
        <f>'Kredyt Mieszkaniowy #naStart'!$N103+'Kredyt Mieszkaniowy #naStart'!$M103</f>
        <v>1500.9444444444416</v>
      </c>
      <c r="P103" s="59">
        <f t="shared" si="50"/>
        <v>810.00000000000011</v>
      </c>
      <c r="Q103" s="59">
        <f t="shared" si="51"/>
        <v>810.00000000000011</v>
      </c>
      <c r="R103" s="59">
        <f>'Kredyt Mieszkaniowy #naStart'!$N103-'Kredyt Mieszkaniowy #naStart'!$Q103</f>
        <v>135.38888888888596</v>
      </c>
      <c r="S103" s="59">
        <f t="shared" si="52"/>
        <v>690.9444444444415</v>
      </c>
      <c r="T103" s="58">
        <f t="shared" si="66"/>
        <v>79444.444444444205</v>
      </c>
      <c r="U103" s="58">
        <f t="shared" si="53"/>
        <v>277.77777777777777</v>
      </c>
      <c r="V103" s="58">
        <f t="shared" si="54"/>
        <v>472.69444444444304</v>
      </c>
      <c r="W103" s="58">
        <f t="shared" si="67"/>
        <v>750.47222222222081</v>
      </c>
      <c r="Y103" s="84">
        <v>75</v>
      </c>
      <c r="Z103" s="85">
        <f t="shared" si="76"/>
        <v>277843.50076743599</v>
      </c>
      <c r="AA103" s="85">
        <f t="shared" si="68"/>
        <v>371.02495949835259</v>
      </c>
      <c r="AB103" s="85">
        <f t="shared" si="69"/>
        <v>1653.1688295662443</v>
      </c>
      <c r="AC103" s="85">
        <f t="shared" si="55"/>
        <v>2024.1937890645968</v>
      </c>
      <c r="AD103" s="86">
        <f t="shared" si="56"/>
        <v>582.77712239793436</v>
      </c>
      <c r="AE103" s="50"/>
      <c r="AF103" s="84">
        <v>75</v>
      </c>
      <c r="AG103" s="85">
        <f t="shared" si="77"/>
        <v>238333.33333333393</v>
      </c>
      <c r="AH103" s="85">
        <f t="shared" si="57"/>
        <v>833.33333333333337</v>
      </c>
      <c r="AI103" s="85">
        <f t="shared" si="70"/>
        <v>1418.0833333333369</v>
      </c>
      <c r="AJ103" s="85">
        <f t="shared" si="71"/>
        <v>2251.4166666666702</v>
      </c>
      <c r="AK103" s="86">
        <f t="shared" si="58"/>
        <v>810.00000000000773</v>
      </c>
      <c r="AM103" s="80">
        <v>75</v>
      </c>
      <c r="AN103" s="59">
        <f t="shared" si="72"/>
        <v>238333.33333333393</v>
      </c>
      <c r="AO103" s="59">
        <f>IF(Obliczenia!$D$28="nie można skorzystać z programu",0,IF(AM103&lt;=$B$13,Obliczenia!$C$26/$B$13,0))</f>
        <v>833.33333333333337</v>
      </c>
      <c r="AP103" s="59">
        <f t="shared" si="73"/>
        <v>1418.0833333333369</v>
      </c>
      <c r="AQ103" s="59">
        <f t="shared" si="59"/>
        <v>2251.4166666666702</v>
      </c>
      <c r="AR103" s="59">
        <f t="shared" si="74"/>
        <v>1385.4722222222235</v>
      </c>
      <c r="AS103" s="59">
        <f t="shared" si="75"/>
        <v>865.94444444444662</v>
      </c>
      <c r="AT103" s="88">
        <f>IF(Obliczenia!$D$28="nie można skorzystać z programu",0,AR103-J103)</f>
        <v>-55.944444444438886</v>
      </c>
    </row>
    <row r="104" spans="1:46" ht="14.1" customHeight="1" x14ac:dyDescent="0.3">
      <c r="A104" s="38"/>
      <c r="B104" s="38"/>
      <c r="C104" s="38"/>
      <c r="D104" s="80">
        <v>76</v>
      </c>
      <c r="E104" s="81">
        <f t="shared" si="60"/>
        <v>237499.99999999927</v>
      </c>
      <c r="F104" s="81">
        <f t="shared" si="60"/>
        <v>833.33333333333326</v>
      </c>
      <c r="G104" s="81">
        <f t="shared" si="61"/>
        <v>1413.1249999999957</v>
      </c>
      <c r="H104" s="81">
        <f t="shared" si="62"/>
        <v>603.12499999999545</v>
      </c>
      <c r="I104" s="81">
        <f t="shared" si="63"/>
        <v>2246.4583333333289</v>
      </c>
      <c r="J104" s="82">
        <f t="shared" si="47"/>
        <v>1436.4583333333289</v>
      </c>
      <c r="K104" s="83">
        <f t="shared" si="64"/>
        <v>810.00000000000011</v>
      </c>
      <c r="L104" s="59">
        <f t="shared" si="65"/>
        <v>158333.33333333285</v>
      </c>
      <c r="M104" s="59">
        <f t="shared" si="48"/>
        <v>555.55555555555554</v>
      </c>
      <c r="N104" s="59">
        <f t="shared" si="49"/>
        <v>942.08333333333042</v>
      </c>
      <c r="O104" s="59">
        <f>'Kredyt Mieszkaniowy #naStart'!$N104+'Kredyt Mieszkaniowy #naStart'!$M104</f>
        <v>1497.638888888886</v>
      </c>
      <c r="P104" s="59">
        <f t="shared" si="50"/>
        <v>810.00000000000011</v>
      </c>
      <c r="Q104" s="59">
        <f t="shared" si="51"/>
        <v>810.00000000000011</v>
      </c>
      <c r="R104" s="59">
        <f>'Kredyt Mieszkaniowy #naStart'!$N104-'Kredyt Mieszkaniowy #naStart'!$Q104</f>
        <v>132.0833333333303</v>
      </c>
      <c r="S104" s="59">
        <f t="shared" si="52"/>
        <v>687.63888888888584</v>
      </c>
      <c r="T104" s="59">
        <f t="shared" si="66"/>
        <v>79166.666666666424</v>
      </c>
      <c r="U104" s="58">
        <f t="shared" si="53"/>
        <v>277.77777777777777</v>
      </c>
      <c r="V104" s="58">
        <f t="shared" si="54"/>
        <v>471.04166666666521</v>
      </c>
      <c r="W104" s="58">
        <f t="shared" si="67"/>
        <v>748.81944444444298</v>
      </c>
      <c r="Y104" s="84">
        <v>76</v>
      </c>
      <c r="Z104" s="85">
        <f t="shared" si="76"/>
        <v>277472.47580793762</v>
      </c>
      <c r="AA104" s="85">
        <f t="shared" si="68"/>
        <v>373.23255800736786</v>
      </c>
      <c r="AB104" s="85">
        <f t="shared" si="69"/>
        <v>1650.961231057229</v>
      </c>
      <c r="AC104" s="85">
        <f t="shared" si="55"/>
        <v>2024.1937890645968</v>
      </c>
      <c r="AD104" s="86">
        <f t="shared" si="56"/>
        <v>587.73545573126785</v>
      </c>
      <c r="AE104" s="50"/>
      <c r="AF104" s="84">
        <v>76</v>
      </c>
      <c r="AG104" s="85">
        <f t="shared" si="77"/>
        <v>237500.00000000058</v>
      </c>
      <c r="AH104" s="85">
        <f t="shared" si="57"/>
        <v>833.33333333333337</v>
      </c>
      <c r="AI104" s="85">
        <f t="shared" si="70"/>
        <v>1413.1250000000036</v>
      </c>
      <c r="AJ104" s="85">
        <f t="shared" si="71"/>
        <v>2246.4583333333371</v>
      </c>
      <c r="AK104" s="86">
        <f t="shared" si="58"/>
        <v>810.00000000000819</v>
      </c>
      <c r="AM104" s="80">
        <v>76</v>
      </c>
      <c r="AN104" s="59">
        <f t="shared" si="72"/>
        <v>237500.00000000058</v>
      </c>
      <c r="AO104" s="59">
        <f>IF(Obliczenia!$D$28="nie można skorzystać z programu",0,IF(AM104&lt;=$B$13,Obliczenia!$C$26/$B$13,0))</f>
        <v>833.33333333333337</v>
      </c>
      <c r="AP104" s="59">
        <f t="shared" si="73"/>
        <v>1413.1250000000036</v>
      </c>
      <c r="AQ104" s="59">
        <f t="shared" si="59"/>
        <v>2246.4583333333371</v>
      </c>
      <c r="AR104" s="59">
        <f t="shared" si="74"/>
        <v>1383.5416666666683</v>
      </c>
      <c r="AS104" s="59">
        <f t="shared" si="75"/>
        <v>862.91666666666879</v>
      </c>
      <c r="AT104" s="88">
        <f>IF(Obliczenia!$D$28="nie można skorzystać z programu",0,AR104-J104)</f>
        <v>-52.916666666660603</v>
      </c>
    </row>
    <row r="105" spans="1:46" ht="14.1" customHeight="1" x14ac:dyDescent="0.3">
      <c r="A105" s="38"/>
      <c r="B105" s="38"/>
      <c r="C105" s="38"/>
      <c r="D105" s="80">
        <v>77</v>
      </c>
      <c r="E105" s="81">
        <f t="shared" si="60"/>
        <v>236666.66666666593</v>
      </c>
      <c r="F105" s="81">
        <f t="shared" si="60"/>
        <v>833.33333333333326</v>
      </c>
      <c r="G105" s="81">
        <f t="shared" si="61"/>
        <v>1408.1666666666624</v>
      </c>
      <c r="H105" s="81">
        <f t="shared" si="62"/>
        <v>598.16666666666242</v>
      </c>
      <c r="I105" s="81">
        <f t="shared" si="63"/>
        <v>2241.4999999999959</v>
      </c>
      <c r="J105" s="82">
        <f t="shared" si="47"/>
        <v>1431.4999999999957</v>
      </c>
      <c r="K105" s="83">
        <f t="shared" si="64"/>
        <v>810.00000000000011</v>
      </c>
      <c r="L105" s="59">
        <f t="shared" si="65"/>
        <v>157777.77777777729</v>
      </c>
      <c r="M105" s="59">
        <f t="shared" si="48"/>
        <v>555.55555555555554</v>
      </c>
      <c r="N105" s="59">
        <f t="shared" si="49"/>
        <v>938.77777777777499</v>
      </c>
      <c r="O105" s="59">
        <f>'Kredyt Mieszkaniowy #naStart'!$N105+'Kredyt Mieszkaniowy #naStart'!$M105</f>
        <v>1494.3333333333305</v>
      </c>
      <c r="P105" s="59">
        <f t="shared" si="50"/>
        <v>810.00000000000011</v>
      </c>
      <c r="Q105" s="59">
        <f t="shared" si="51"/>
        <v>810.00000000000011</v>
      </c>
      <c r="R105" s="59">
        <f>'Kredyt Mieszkaniowy #naStart'!$N105-'Kredyt Mieszkaniowy #naStart'!$Q105</f>
        <v>128.77777777777487</v>
      </c>
      <c r="S105" s="59">
        <f t="shared" si="52"/>
        <v>684.33333333333042</v>
      </c>
      <c r="T105" s="58">
        <f t="shared" si="66"/>
        <v>78888.888888888643</v>
      </c>
      <c r="U105" s="58">
        <f t="shared" si="53"/>
        <v>277.77777777777777</v>
      </c>
      <c r="V105" s="58">
        <f t="shared" si="54"/>
        <v>469.38888888888749</v>
      </c>
      <c r="W105" s="58">
        <f t="shared" si="67"/>
        <v>747.16666666666526</v>
      </c>
      <c r="Y105" s="84">
        <v>77</v>
      </c>
      <c r="Z105" s="85">
        <f t="shared" si="76"/>
        <v>277099.24324993027</v>
      </c>
      <c r="AA105" s="85">
        <f t="shared" si="68"/>
        <v>375.45329172751167</v>
      </c>
      <c r="AB105" s="85">
        <f t="shared" si="69"/>
        <v>1648.7404973370851</v>
      </c>
      <c r="AC105" s="85">
        <f t="shared" si="55"/>
        <v>2024.1937890645968</v>
      </c>
      <c r="AD105" s="86">
        <f t="shared" si="56"/>
        <v>592.69378906460111</v>
      </c>
      <c r="AE105" s="50"/>
      <c r="AF105" s="84">
        <v>77</v>
      </c>
      <c r="AG105" s="85">
        <f t="shared" si="77"/>
        <v>236666.66666666724</v>
      </c>
      <c r="AH105" s="85">
        <f t="shared" si="57"/>
        <v>833.33333333333337</v>
      </c>
      <c r="AI105" s="85">
        <f t="shared" si="70"/>
        <v>1408.1666666666702</v>
      </c>
      <c r="AJ105" s="85">
        <f t="shared" si="71"/>
        <v>2241.5000000000036</v>
      </c>
      <c r="AK105" s="86">
        <f t="shared" si="58"/>
        <v>810.00000000000796</v>
      </c>
      <c r="AM105" s="80">
        <v>77</v>
      </c>
      <c r="AN105" s="59">
        <f t="shared" si="72"/>
        <v>236666.66666666724</v>
      </c>
      <c r="AO105" s="59">
        <f>IF(Obliczenia!$D$28="nie można skorzystać z programu",0,IF(AM105&lt;=$B$13,Obliczenia!$C$26/$B$13,0))</f>
        <v>833.33333333333337</v>
      </c>
      <c r="AP105" s="59">
        <f t="shared" si="73"/>
        <v>1408.1666666666704</v>
      </c>
      <c r="AQ105" s="59">
        <f t="shared" si="59"/>
        <v>2241.5000000000036</v>
      </c>
      <c r="AR105" s="59">
        <f t="shared" si="74"/>
        <v>1381.6111111111127</v>
      </c>
      <c r="AS105" s="59">
        <f t="shared" si="75"/>
        <v>859.88888888889096</v>
      </c>
      <c r="AT105" s="88">
        <f>IF(Obliczenia!$D$28="nie można skorzystać z programu",0,AR105-J105)</f>
        <v>-49.888888888883002</v>
      </c>
    </row>
    <row r="106" spans="1:46" ht="14.1" customHeight="1" x14ac:dyDescent="0.3">
      <c r="A106" s="38"/>
      <c r="B106" s="38"/>
      <c r="C106" s="38"/>
      <c r="D106" s="80">
        <v>78</v>
      </c>
      <c r="E106" s="81">
        <f t="shared" si="60"/>
        <v>235833.33333333259</v>
      </c>
      <c r="F106" s="81">
        <f t="shared" si="60"/>
        <v>833.33333333333326</v>
      </c>
      <c r="G106" s="81">
        <f t="shared" si="61"/>
        <v>1403.2083333333289</v>
      </c>
      <c r="H106" s="81">
        <f t="shared" si="62"/>
        <v>593.20833333332894</v>
      </c>
      <c r="I106" s="81">
        <f t="shared" si="63"/>
        <v>2236.5416666666624</v>
      </c>
      <c r="J106" s="82">
        <f t="shared" si="47"/>
        <v>1426.5416666666622</v>
      </c>
      <c r="K106" s="83">
        <f t="shared" si="64"/>
        <v>810.00000000000011</v>
      </c>
      <c r="L106" s="59">
        <f t="shared" si="65"/>
        <v>157222.22222222172</v>
      </c>
      <c r="M106" s="59">
        <f t="shared" si="48"/>
        <v>555.55555555555554</v>
      </c>
      <c r="N106" s="59">
        <f t="shared" si="49"/>
        <v>935.47222222221933</v>
      </c>
      <c r="O106" s="59">
        <f>'Kredyt Mieszkaniowy #naStart'!$N106+'Kredyt Mieszkaniowy #naStart'!$M106</f>
        <v>1491.0277777777749</v>
      </c>
      <c r="P106" s="59">
        <f t="shared" si="50"/>
        <v>810.00000000000011</v>
      </c>
      <c r="Q106" s="59">
        <f t="shared" si="51"/>
        <v>810.00000000000011</v>
      </c>
      <c r="R106" s="59">
        <f>'Kredyt Mieszkaniowy #naStart'!$N106-'Kredyt Mieszkaniowy #naStart'!$Q106</f>
        <v>125.47222222221922</v>
      </c>
      <c r="S106" s="59">
        <f t="shared" si="52"/>
        <v>681.02777777777476</v>
      </c>
      <c r="T106" s="59">
        <f t="shared" si="66"/>
        <v>78611.111111110862</v>
      </c>
      <c r="U106" s="58">
        <f t="shared" si="53"/>
        <v>277.77777777777777</v>
      </c>
      <c r="V106" s="58">
        <f t="shared" si="54"/>
        <v>467.73611111110966</v>
      </c>
      <c r="W106" s="58">
        <f t="shared" si="67"/>
        <v>745.51388888888744</v>
      </c>
      <c r="Y106" s="84">
        <v>78</v>
      </c>
      <c r="Z106" s="85">
        <f t="shared" si="76"/>
        <v>276723.78995820275</v>
      </c>
      <c r="AA106" s="85">
        <f t="shared" si="68"/>
        <v>377.68723881329038</v>
      </c>
      <c r="AB106" s="85">
        <f t="shared" si="69"/>
        <v>1646.5065502513064</v>
      </c>
      <c r="AC106" s="85">
        <f t="shared" si="55"/>
        <v>2024.1937890645968</v>
      </c>
      <c r="AD106" s="86">
        <f t="shared" si="56"/>
        <v>597.65212239793459</v>
      </c>
      <c r="AE106" s="50"/>
      <c r="AF106" s="84">
        <v>78</v>
      </c>
      <c r="AG106" s="85">
        <f t="shared" si="77"/>
        <v>235833.3333333339</v>
      </c>
      <c r="AH106" s="85">
        <f t="shared" si="57"/>
        <v>833.33333333333337</v>
      </c>
      <c r="AI106" s="85">
        <f t="shared" si="70"/>
        <v>1403.2083333333369</v>
      </c>
      <c r="AJ106" s="85">
        <f t="shared" si="71"/>
        <v>2236.5416666666702</v>
      </c>
      <c r="AK106" s="86">
        <f t="shared" si="58"/>
        <v>810.00000000000796</v>
      </c>
      <c r="AM106" s="80">
        <v>78</v>
      </c>
      <c r="AN106" s="59">
        <f t="shared" si="72"/>
        <v>235833.3333333339</v>
      </c>
      <c r="AO106" s="59">
        <f>IF(Obliczenia!$D$28="nie można skorzystać z programu",0,IF(AM106&lt;=$B$13,Obliczenia!$C$26/$B$13,0))</f>
        <v>833.33333333333337</v>
      </c>
      <c r="AP106" s="59">
        <f t="shared" si="73"/>
        <v>1403.2083333333367</v>
      </c>
      <c r="AQ106" s="59">
        <f t="shared" si="59"/>
        <v>2236.5416666666702</v>
      </c>
      <c r="AR106" s="59">
        <f t="shared" si="74"/>
        <v>1379.680555555557</v>
      </c>
      <c r="AS106" s="59">
        <f t="shared" si="75"/>
        <v>856.86111111111313</v>
      </c>
      <c r="AT106" s="88">
        <f>IF(Obliczenia!$D$28="nie można skorzystać z programu",0,AR106-J106)</f>
        <v>-46.861111111105174</v>
      </c>
    </row>
    <row r="107" spans="1:46" ht="14.1" customHeight="1" x14ac:dyDescent="0.3">
      <c r="A107" s="38"/>
      <c r="B107" s="38"/>
      <c r="C107" s="38"/>
      <c r="D107" s="80">
        <v>79</v>
      </c>
      <c r="E107" s="81">
        <f t="shared" si="60"/>
        <v>234999.99999999924</v>
      </c>
      <c r="F107" s="81">
        <f t="shared" si="60"/>
        <v>833.33333333333326</v>
      </c>
      <c r="G107" s="81">
        <f t="shared" si="61"/>
        <v>1398.2499999999957</v>
      </c>
      <c r="H107" s="81">
        <f t="shared" si="62"/>
        <v>588.24999999999557</v>
      </c>
      <c r="I107" s="81">
        <f t="shared" si="63"/>
        <v>2231.5833333333294</v>
      </c>
      <c r="J107" s="82">
        <f t="shared" si="47"/>
        <v>1421.5833333333289</v>
      </c>
      <c r="K107" s="83">
        <f t="shared" si="64"/>
        <v>810.00000000000011</v>
      </c>
      <c r="L107" s="59">
        <f t="shared" si="65"/>
        <v>156666.66666666616</v>
      </c>
      <c r="M107" s="59">
        <f t="shared" si="48"/>
        <v>555.55555555555554</v>
      </c>
      <c r="N107" s="59">
        <f t="shared" si="49"/>
        <v>932.16666666666379</v>
      </c>
      <c r="O107" s="59">
        <f>'Kredyt Mieszkaniowy #naStart'!$N107+'Kredyt Mieszkaniowy #naStart'!$M107</f>
        <v>1487.7222222222194</v>
      </c>
      <c r="P107" s="59">
        <f t="shared" si="50"/>
        <v>810.00000000000011</v>
      </c>
      <c r="Q107" s="59">
        <f t="shared" si="51"/>
        <v>810.00000000000011</v>
      </c>
      <c r="R107" s="59">
        <f>'Kredyt Mieszkaniowy #naStart'!$N107-'Kredyt Mieszkaniowy #naStart'!$Q107</f>
        <v>122.16666666666367</v>
      </c>
      <c r="S107" s="59">
        <f t="shared" si="52"/>
        <v>677.72222222221933</v>
      </c>
      <c r="T107" s="58">
        <f t="shared" si="66"/>
        <v>78333.333333333081</v>
      </c>
      <c r="U107" s="58">
        <f t="shared" si="53"/>
        <v>277.77777777777777</v>
      </c>
      <c r="V107" s="58">
        <f t="shared" si="54"/>
        <v>466.08333333333189</v>
      </c>
      <c r="W107" s="58">
        <f t="shared" si="67"/>
        <v>743.86111111110972</v>
      </c>
      <c r="Y107" s="84">
        <v>79</v>
      </c>
      <c r="Z107" s="85">
        <f t="shared" si="76"/>
        <v>276346.10271938948</v>
      </c>
      <c r="AA107" s="85">
        <f t="shared" si="68"/>
        <v>379.93447788422947</v>
      </c>
      <c r="AB107" s="85">
        <f t="shared" si="69"/>
        <v>1644.2593111803676</v>
      </c>
      <c r="AC107" s="85">
        <f t="shared" si="55"/>
        <v>2024.193789064597</v>
      </c>
      <c r="AD107" s="86">
        <f t="shared" si="56"/>
        <v>602.61045573126808</v>
      </c>
      <c r="AE107" s="50"/>
      <c r="AF107" s="84">
        <v>79</v>
      </c>
      <c r="AG107" s="85">
        <f t="shared" si="77"/>
        <v>235000.00000000055</v>
      </c>
      <c r="AH107" s="85">
        <f t="shared" si="57"/>
        <v>833.33333333333337</v>
      </c>
      <c r="AI107" s="85">
        <f t="shared" si="70"/>
        <v>1398.2500000000034</v>
      </c>
      <c r="AJ107" s="85">
        <f t="shared" si="71"/>
        <v>2231.5833333333367</v>
      </c>
      <c r="AK107" s="86">
        <f t="shared" si="58"/>
        <v>810.00000000000773</v>
      </c>
      <c r="AM107" s="80">
        <v>79</v>
      </c>
      <c r="AN107" s="59">
        <f t="shared" si="72"/>
        <v>235000.00000000055</v>
      </c>
      <c r="AO107" s="59">
        <f>IF(Obliczenia!$D$28="nie można skorzystać z programu",0,IF(AM107&lt;=$B$13,Obliczenia!$C$26/$B$13,0))</f>
        <v>833.33333333333337</v>
      </c>
      <c r="AP107" s="59">
        <f t="shared" si="73"/>
        <v>1398.2500000000034</v>
      </c>
      <c r="AQ107" s="59">
        <f t="shared" si="59"/>
        <v>2231.5833333333367</v>
      </c>
      <c r="AR107" s="59">
        <f t="shared" si="74"/>
        <v>1377.7500000000014</v>
      </c>
      <c r="AS107" s="59">
        <f t="shared" si="75"/>
        <v>853.8333333333353</v>
      </c>
      <c r="AT107" s="88">
        <f>IF(Obliczenia!$D$28="nie można skorzystać z programu",0,AR107-J107)</f>
        <v>-43.833333333327573</v>
      </c>
    </row>
    <row r="108" spans="1:46" ht="14.1" customHeight="1" x14ac:dyDescent="0.3">
      <c r="A108" s="38"/>
      <c r="B108" s="38"/>
      <c r="C108" s="38"/>
      <c r="D108" s="80">
        <v>80</v>
      </c>
      <c r="E108" s="81">
        <f t="shared" si="60"/>
        <v>234166.6666666659</v>
      </c>
      <c r="F108" s="81">
        <f t="shared" si="60"/>
        <v>833.33333333333326</v>
      </c>
      <c r="G108" s="81">
        <f t="shared" si="61"/>
        <v>1393.2916666666622</v>
      </c>
      <c r="H108" s="81">
        <f t="shared" si="62"/>
        <v>583.29166666666208</v>
      </c>
      <c r="I108" s="81">
        <f t="shared" si="63"/>
        <v>2226.6249999999955</v>
      </c>
      <c r="J108" s="82">
        <f t="shared" si="47"/>
        <v>1416.6249999999955</v>
      </c>
      <c r="K108" s="83">
        <f t="shared" si="64"/>
        <v>810.00000000000011</v>
      </c>
      <c r="L108" s="59">
        <f t="shared" si="65"/>
        <v>156111.1111111106</v>
      </c>
      <c r="M108" s="59">
        <f t="shared" si="48"/>
        <v>555.55555555555554</v>
      </c>
      <c r="N108" s="59">
        <f t="shared" si="49"/>
        <v>928.86111111110813</v>
      </c>
      <c r="O108" s="59">
        <f>'Kredyt Mieszkaniowy #naStart'!$N108+'Kredyt Mieszkaniowy #naStart'!$M108</f>
        <v>1484.4166666666638</v>
      </c>
      <c r="P108" s="59">
        <f t="shared" si="50"/>
        <v>810.00000000000011</v>
      </c>
      <c r="Q108" s="59">
        <f t="shared" si="51"/>
        <v>810.00000000000011</v>
      </c>
      <c r="R108" s="59">
        <f>'Kredyt Mieszkaniowy #naStart'!$N108-'Kredyt Mieszkaniowy #naStart'!$Q108</f>
        <v>118.86111111110802</v>
      </c>
      <c r="S108" s="59">
        <f t="shared" si="52"/>
        <v>674.41666666666367</v>
      </c>
      <c r="T108" s="59">
        <f t="shared" si="66"/>
        <v>78055.5555555553</v>
      </c>
      <c r="U108" s="58">
        <f t="shared" si="53"/>
        <v>277.77777777777777</v>
      </c>
      <c r="V108" s="58">
        <f t="shared" si="54"/>
        <v>464.43055555555406</v>
      </c>
      <c r="W108" s="58">
        <f t="shared" si="67"/>
        <v>742.20833333333189</v>
      </c>
      <c r="Y108" s="84">
        <v>80</v>
      </c>
      <c r="Z108" s="85">
        <f t="shared" si="76"/>
        <v>275966.16824150528</v>
      </c>
      <c r="AA108" s="85">
        <f t="shared" si="68"/>
        <v>382.19508802764074</v>
      </c>
      <c r="AB108" s="85">
        <f t="shared" si="69"/>
        <v>1641.9987010369566</v>
      </c>
      <c r="AC108" s="85">
        <f t="shared" si="55"/>
        <v>2024.1937890645972</v>
      </c>
      <c r="AD108" s="86">
        <f t="shared" si="56"/>
        <v>607.56878906460179</v>
      </c>
      <c r="AE108" s="50"/>
      <c r="AF108" s="84">
        <v>80</v>
      </c>
      <c r="AG108" s="85">
        <f t="shared" si="77"/>
        <v>234166.66666666721</v>
      </c>
      <c r="AH108" s="85">
        <f t="shared" si="57"/>
        <v>833.33333333333337</v>
      </c>
      <c r="AI108" s="85">
        <f t="shared" si="70"/>
        <v>1393.2916666666699</v>
      </c>
      <c r="AJ108" s="85">
        <f t="shared" si="71"/>
        <v>2226.6250000000032</v>
      </c>
      <c r="AK108" s="86">
        <f t="shared" si="58"/>
        <v>810.00000000000773</v>
      </c>
      <c r="AM108" s="80">
        <v>80</v>
      </c>
      <c r="AN108" s="59">
        <f t="shared" si="72"/>
        <v>234166.66666666721</v>
      </c>
      <c r="AO108" s="59">
        <f>IF(Obliczenia!$D$28="nie można skorzystać z programu",0,IF(AM108&lt;=$B$13,Obliczenia!$C$26/$B$13,0))</f>
        <v>833.33333333333337</v>
      </c>
      <c r="AP108" s="59">
        <f t="shared" si="73"/>
        <v>1393.2916666666699</v>
      </c>
      <c r="AQ108" s="59">
        <f t="shared" si="59"/>
        <v>2226.6250000000032</v>
      </c>
      <c r="AR108" s="59">
        <f t="shared" si="74"/>
        <v>1375.8194444444457</v>
      </c>
      <c r="AS108" s="59">
        <f t="shared" si="75"/>
        <v>850.80555555555748</v>
      </c>
      <c r="AT108" s="88">
        <f>IF(Obliczenia!$D$28="nie można skorzystać z programu",0,AR108-J108)</f>
        <v>-40.805555555549745</v>
      </c>
    </row>
    <row r="109" spans="1:46" ht="14.1" customHeight="1" x14ac:dyDescent="0.3">
      <c r="A109" s="38"/>
      <c r="B109" s="38"/>
      <c r="C109" s="38"/>
      <c r="D109" s="80">
        <v>81</v>
      </c>
      <c r="E109" s="81">
        <f t="shared" si="60"/>
        <v>233333.33333333256</v>
      </c>
      <c r="F109" s="81">
        <f t="shared" si="60"/>
        <v>833.33333333333326</v>
      </c>
      <c r="G109" s="81">
        <f t="shared" si="61"/>
        <v>1388.3333333333287</v>
      </c>
      <c r="H109" s="81">
        <f t="shared" si="62"/>
        <v>578.3333333333286</v>
      </c>
      <c r="I109" s="81">
        <f t="shared" si="63"/>
        <v>2221.6666666666624</v>
      </c>
      <c r="J109" s="82">
        <f t="shared" si="47"/>
        <v>1411.666666666662</v>
      </c>
      <c r="K109" s="83">
        <f t="shared" si="64"/>
        <v>810.00000000000011</v>
      </c>
      <c r="L109" s="59">
        <f t="shared" si="65"/>
        <v>155555.55555555504</v>
      </c>
      <c r="M109" s="59">
        <f t="shared" si="48"/>
        <v>555.55555555555554</v>
      </c>
      <c r="N109" s="59">
        <f t="shared" si="49"/>
        <v>925.55555555555247</v>
      </c>
      <c r="O109" s="59">
        <f>'Kredyt Mieszkaniowy #naStart'!$N109+'Kredyt Mieszkaniowy #naStart'!$M109</f>
        <v>1481.1111111111081</v>
      </c>
      <c r="P109" s="59">
        <f t="shared" si="50"/>
        <v>810.00000000000011</v>
      </c>
      <c r="Q109" s="59">
        <f t="shared" si="51"/>
        <v>810.00000000000011</v>
      </c>
      <c r="R109" s="59">
        <f>'Kredyt Mieszkaniowy #naStart'!$N109-'Kredyt Mieszkaniowy #naStart'!$Q109</f>
        <v>115.55555555555236</v>
      </c>
      <c r="S109" s="59">
        <f t="shared" si="52"/>
        <v>671.11111111110802</v>
      </c>
      <c r="T109" s="58">
        <f t="shared" si="66"/>
        <v>77777.777777777519</v>
      </c>
      <c r="U109" s="58">
        <f t="shared" si="53"/>
        <v>277.77777777777777</v>
      </c>
      <c r="V109" s="58">
        <f t="shared" si="54"/>
        <v>462.77777777777624</v>
      </c>
      <c r="W109" s="58">
        <f t="shared" si="67"/>
        <v>740.55555555555406</v>
      </c>
      <c r="Y109" s="84">
        <v>81</v>
      </c>
      <c r="Z109" s="85">
        <f t="shared" si="76"/>
        <v>275583.97315347765</v>
      </c>
      <c r="AA109" s="85">
        <f t="shared" si="68"/>
        <v>384.46914880140514</v>
      </c>
      <c r="AB109" s="85">
        <f t="shared" si="69"/>
        <v>1639.7246402631922</v>
      </c>
      <c r="AC109" s="85">
        <f t="shared" si="55"/>
        <v>2024.1937890645972</v>
      </c>
      <c r="AD109" s="86">
        <f t="shared" si="56"/>
        <v>612.52712239793527</v>
      </c>
      <c r="AE109" s="50"/>
      <c r="AF109" s="84">
        <v>81</v>
      </c>
      <c r="AG109" s="85">
        <f t="shared" si="77"/>
        <v>233333.33333333387</v>
      </c>
      <c r="AH109" s="85">
        <f t="shared" si="57"/>
        <v>833.33333333333337</v>
      </c>
      <c r="AI109" s="85">
        <f t="shared" si="70"/>
        <v>1388.3333333333367</v>
      </c>
      <c r="AJ109" s="85">
        <f t="shared" si="71"/>
        <v>2221.6666666666702</v>
      </c>
      <c r="AK109" s="86">
        <f t="shared" si="58"/>
        <v>810.00000000000819</v>
      </c>
      <c r="AM109" s="80">
        <v>81</v>
      </c>
      <c r="AN109" s="59">
        <f t="shared" si="72"/>
        <v>233333.33333333387</v>
      </c>
      <c r="AO109" s="59">
        <f>IF(Obliczenia!$D$28="nie można skorzystać z programu",0,IF(AM109&lt;=$B$13,Obliczenia!$C$26/$B$13,0))</f>
        <v>833.33333333333337</v>
      </c>
      <c r="AP109" s="59">
        <f t="shared" si="73"/>
        <v>1388.3333333333367</v>
      </c>
      <c r="AQ109" s="59">
        <f t="shared" si="59"/>
        <v>2221.6666666666702</v>
      </c>
      <c r="AR109" s="59">
        <f t="shared" si="74"/>
        <v>1373.8888888888905</v>
      </c>
      <c r="AS109" s="59">
        <f t="shared" si="75"/>
        <v>847.77777777777976</v>
      </c>
      <c r="AT109" s="88">
        <f>IF(Obliczenia!$D$28="nie można skorzystać z programu",0,AR109-J109)</f>
        <v>-37.777777777771462</v>
      </c>
    </row>
    <row r="110" spans="1:46" ht="14.1" customHeight="1" x14ac:dyDescent="0.3">
      <c r="A110" s="38"/>
      <c r="B110" s="38"/>
      <c r="C110" s="38"/>
      <c r="D110" s="80">
        <v>82</v>
      </c>
      <c r="E110" s="81">
        <f t="shared" si="60"/>
        <v>232499.99999999921</v>
      </c>
      <c r="F110" s="81">
        <f t="shared" si="60"/>
        <v>833.33333333333326</v>
      </c>
      <c r="G110" s="81">
        <f t="shared" si="61"/>
        <v>1383.3749999999955</v>
      </c>
      <c r="H110" s="81">
        <f t="shared" si="62"/>
        <v>573.37499999999523</v>
      </c>
      <c r="I110" s="81">
        <f t="shared" si="63"/>
        <v>2216.7083333333285</v>
      </c>
      <c r="J110" s="82">
        <f t="shared" si="47"/>
        <v>1406.7083333333285</v>
      </c>
      <c r="K110" s="83">
        <f t="shared" si="64"/>
        <v>810.00000000000011</v>
      </c>
      <c r="L110" s="59">
        <f t="shared" si="65"/>
        <v>154999.99999999948</v>
      </c>
      <c r="M110" s="59">
        <f t="shared" si="48"/>
        <v>555.55555555555554</v>
      </c>
      <c r="N110" s="59">
        <f t="shared" si="49"/>
        <v>922.24999999999693</v>
      </c>
      <c r="O110" s="59">
        <f>'Kredyt Mieszkaniowy #naStart'!$N110+'Kredyt Mieszkaniowy #naStart'!$M110</f>
        <v>1477.8055555555525</v>
      </c>
      <c r="P110" s="59">
        <f t="shared" si="50"/>
        <v>810.00000000000011</v>
      </c>
      <c r="Q110" s="59">
        <f t="shared" si="51"/>
        <v>810.00000000000011</v>
      </c>
      <c r="R110" s="59">
        <f>'Kredyt Mieszkaniowy #naStart'!$N110-'Kredyt Mieszkaniowy #naStart'!$Q110</f>
        <v>112.24999999999682</v>
      </c>
      <c r="S110" s="59">
        <f t="shared" si="52"/>
        <v>667.80555555555236</v>
      </c>
      <c r="T110" s="59">
        <f t="shared" si="66"/>
        <v>77499.999999999738</v>
      </c>
      <c r="U110" s="58">
        <f t="shared" si="53"/>
        <v>277.77777777777777</v>
      </c>
      <c r="V110" s="58">
        <f t="shared" si="54"/>
        <v>461.12499999999847</v>
      </c>
      <c r="W110" s="58">
        <f t="shared" si="67"/>
        <v>738.90277777777624</v>
      </c>
      <c r="Y110" s="84">
        <v>82</v>
      </c>
      <c r="Z110" s="85">
        <f t="shared" si="76"/>
        <v>275199.50400467624</v>
      </c>
      <c r="AA110" s="85">
        <f t="shared" si="68"/>
        <v>386.75674023677351</v>
      </c>
      <c r="AB110" s="85">
        <f t="shared" si="69"/>
        <v>1637.4370488278237</v>
      </c>
      <c r="AC110" s="85">
        <f t="shared" si="55"/>
        <v>2024.1937890645972</v>
      </c>
      <c r="AD110" s="86">
        <f t="shared" si="56"/>
        <v>617.48545573126876</v>
      </c>
      <c r="AE110" s="50"/>
      <c r="AF110" s="84">
        <v>82</v>
      </c>
      <c r="AG110" s="85">
        <f t="shared" si="77"/>
        <v>232500.00000000052</v>
      </c>
      <c r="AH110" s="85">
        <f t="shared" si="57"/>
        <v>833.33333333333337</v>
      </c>
      <c r="AI110" s="85">
        <f t="shared" si="70"/>
        <v>1383.3750000000032</v>
      </c>
      <c r="AJ110" s="85">
        <f t="shared" si="71"/>
        <v>2216.7083333333367</v>
      </c>
      <c r="AK110" s="86">
        <f t="shared" si="58"/>
        <v>810.00000000000819</v>
      </c>
      <c r="AM110" s="80">
        <v>82</v>
      </c>
      <c r="AN110" s="59">
        <f t="shared" si="72"/>
        <v>232500.00000000052</v>
      </c>
      <c r="AO110" s="59">
        <f>IF(Obliczenia!$D$28="nie można skorzystać z programu",0,IF(AM110&lt;=$B$13,Obliczenia!$C$26/$B$13,0))</f>
        <v>833.33333333333337</v>
      </c>
      <c r="AP110" s="59">
        <f t="shared" si="73"/>
        <v>1383.3750000000034</v>
      </c>
      <c r="AQ110" s="59">
        <f t="shared" si="59"/>
        <v>2216.7083333333367</v>
      </c>
      <c r="AR110" s="59">
        <f t="shared" si="74"/>
        <v>1371.9583333333348</v>
      </c>
      <c r="AS110" s="59">
        <f t="shared" si="75"/>
        <v>844.75000000000193</v>
      </c>
      <c r="AT110" s="88">
        <f>IF(Obliczenia!$D$28="nie można skorzystać z programu",0,AR110-J110)</f>
        <v>-34.749999999993634</v>
      </c>
    </row>
    <row r="111" spans="1:46" ht="14.1" customHeight="1" x14ac:dyDescent="0.3">
      <c r="A111" s="38"/>
      <c r="B111" s="38"/>
      <c r="C111" s="38"/>
      <c r="D111" s="80">
        <v>83</v>
      </c>
      <c r="E111" s="81">
        <f t="shared" si="60"/>
        <v>231666.66666666587</v>
      </c>
      <c r="F111" s="81">
        <f t="shared" si="60"/>
        <v>833.33333333333326</v>
      </c>
      <c r="G111" s="81">
        <f t="shared" si="61"/>
        <v>1378.416666666662</v>
      </c>
      <c r="H111" s="81">
        <f t="shared" si="62"/>
        <v>568.41666666666174</v>
      </c>
      <c r="I111" s="81">
        <f t="shared" si="63"/>
        <v>2211.7499999999955</v>
      </c>
      <c r="J111" s="82">
        <f t="shared" si="47"/>
        <v>1401.749999999995</v>
      </c>
      <c r="K111" s="83">
        <f t="shared" si="64"/>
        <v>810.00000000000011</v>
      </c>
      <c r="L111" s="59">
        <f t="shared" si="65"/>
        <v>154444.44444444391</v>
      </c>
      <c r="M111" s="59">
        <f t="shared" si="48"/>
        <v>555.55555555555554</v>
      </c>
      <c r="N111" s="59">
        <f t="shared" si="49"/>
        <v>918.94444444444127</v>
      </c>
      <c r="O111" s="59">
        <f>'Kredyt Mieszkaniowy #naStart'!$N111+'Kredyt Mieszkaniowy #naStart'!$M111</f>
        <v>1474.4999999999968</v>
      </c>
      <c r="P111" s="59">
        <f t="shared" si="50"/>
        <v>810.00000000000011</v>
      </c>
      <c r="Q111" s="59">
        <f t="shared" si="51"/>
        <v>810.00000000000011</v>
      </c>
      <c r="R111" s="59">
        <f>'Kredyt Mieszkaniowy #naStart'!$N111-'Kredyt Mieszkaniowy #naStart'!$Q111</f>
        <v>108.94444444444116</v>
      </c>
      <c r="S111" s="59">
        <f t="shared" si="52"/>
        <v>664.4999999999967</v>
      </c>
      <c r="T111" s="58">
        <f t="shared" si="66"/>
        <v>77222.222222221957</v>
      </c>
      <c r="U111" s="58">
        <f t="shared" si="53"/>
        <v>277.77777777777777</v>
      </c>
      <c r="V111" s="58">
        <f t="shared" si="54"/>
        <v>459.47222222222064</v>
      </c>
      <c r="W111" s="58">
        <f t="shared" si="67"/>
        <v>737.24999999999841</v>
      </c>
      <c r="Y111" s="84">
        <v>83</v>
      </c>
      <c r="Z111" s="85">
        <f t="shared" si="76"/>
        <v>274812.74726443947</v>
      </c>
      <c r="AA111" s="85">
        <f t="shared" si="68"/>
        <v>389.0579428411823</v>
      </c>
      <c r="AB111" s="85">
        <f t="shared" si="69"/>
        <v>1635.135846223415</v>
      </c>
      <c r="AC111" s="85">
        <f t="shared" si="55"/>
        <v>2024.1937890645972</v>
      </c>
      <c r="AD111" s="86">
        <f t="shared" si="56"/>
        <v>622.44378906460224</v>
      </c>
      <c r="AE111" s="50"/>
      <c r="AF111" s="84">
        <v>83</v>
      </c>
      <c r="AG111" s="85">
        <f t="shared" si="77"/>
        <v>231666.66666666718</v>
      </c>
      <c r="AH111" s="85">
        <f t="shared" si="57"/>
        <v>833.33333333333337</v>
      </c>
      <c r="AI111" s="85">
        <f t="shared" si="70"/>
        <v>1378.4166666666699</v>
      </c>
      <c r="AJ111" s="85">
        <f t="shared" si="71"/>
        <v>2211.7500000000032</v>
      </c>
      <c r="AK111" s="86">
        <f t="shared" si="58"/>
        <v>810.00000000000819</v>
      </c>
      <c r="AM111" s="80">
        <v>83</v>
      </c>
      <c r="AN111" s="59">
        <f t="shared" si="72"/>
        <v>231666.66666666718</v>
      </c>
      <c r="AO111" s="59">
        <f>IF(Obliczenia!$D$28="nie można skorzystać z programu",0,IF(AM111&lt;=$B$13,Obliczenia!$C$26/$B$13,0))</f>
        <v>833.33333333333337</v>
      </c>
      <c r="AP111" s="59">
        <f t="shared" si="73"/>
        <v>1378.4166666666697</v>
      </c>
      <c r="AQ111" s="59">
        <f t="shared" si="59"/>
        <v>2211.7500000000032</v>
      </c>
      <c r="AR111" s="59">
        <f t="shared" si="74"/>
        <v>1370.0277777777792</v>
      </c>
      <c r="AS111" s="59">
        <f t="shared" si="75"/>
        <v>841.7222222222241</v>
      </c>
      <c r="AT111" s="88">
        <f>IF(Obliczenia!$D$28="nie można skorzystać z programu",0,AR111-J111)</f>
        <v>-31.722222222215805</v>
      </c>
    </row>
    <row r="112" spans="1:46" ht="14.1" customHeight="1" x14ac:dyDescent="0.3">
      <c r="A112" s="38"/>
      <c r="B112" s="38"/>
      <c r="C112" s="38"/>
      <c r="D112" s="80">
        <v>84</v>
      </c>
      <c r="E112" s="81">
        <f t="shared" si="60"/>
        <v>230833.33333333253</v>
      </c>
      <c r="F112" s="81">
        <f t="shared" si="60"/>
        <v>833.33333333333326</v>
      </c>
      <c r="G112" s="81">
        <f t="shared" si="61"/>
        <v>1373.4583333333287</v>
      </c>
      <c r="H112" s="81">
        <f t="shared" si="62"/>
        <v>563.45833333332871</v>
      </c>
      <c r="I112" s="81">
        <f t="shared" si="63"/>
        <v>2206.791666666662</v>
      </c>
      <c r="J112" s="82">
        <f t="shared" si="47"/>
        <v>1396.791666666662</v>
      </c>
      <c r="K112" s="83">
        <f t="shared" si="64"/>
        <v>810.00000000000011</v>
      </c>
      <c r="L112" s="59">
        <f t="shared" si="65"/>
        <v>153888.88888888835</v>
      </c>
      <c r="M112" s="59">
        <f t="shared" si="48"/>
        <v>555.55555555555554</v>
      </c>
      <c r="N112" s="59">
        <f t="shared" si="49"/>
        <v>915.63888888888584</v>
      </c>
      <c r="O112" s="59">
        <f>'Kredyt Mieszkaniowy #naStart'!$N112+'Kredyt Mieszkaniowy #naStart'!$M112</f>
        <v>1471.1944444444414</v>
      </c>
      <c r="P112" s="59">
        <f t="shared" si="50"/>
        <v>810.00000000000011</v>
      </c>
      <c r="Q112" s="59">
        <f t="shared" si="51"/>
        <v>810.00000000000011</v>
      </c>
      <c r="R112" s="59">
        <f>'Kredyt Mieszkaniowy #naStart'!$N112-'Kredyt Mieszkaniowy #naStart'!$Q112</f>
        <v>105.63888888888573</v>
      </c>
      <c r="S112" s="59">
        <f t="shared" si="52"/>
        <v>661.19444444444127</v>
      </c>
      <c r="T112" s="59">
        <f t="shared" si="66"/>
        <v>76944.444444444176</v>
      </c>
      <c r="U112" s="58">
        <f t="shared" si="53"/>
        <v>277.77777777777777</v>
      </c>
      <c r="V112" s="58">
        <f t="shared" si="54"/>
        <v>457.81944444444292</v>
      </c>
      <c r="W112" s="58">
        <f t="shared" si="67"/>
        <v>735.59722222222069</v>
      </c>
      <c r="Y112" s="84">
        <v>84</v>
      </c>
      <c r="Z112" s="85">
        <f t="shared" si="76"/>
        <v>274423.68932159827</v>
      </c>
      <c r="AA112" s="85">
        <f t="shared" si="68"/>
        <v>391.37283760108733</v>
      </c>
      <c r="AB112" s="85">
        <f t="shared" si="69"/>
        <v>1632.8209514635098</v>
      </c>
      <c r="AC112" s="85">
        <f t="shared" si="55"/>
        <v>2024.1937890645972</v>
      </c>
      <c r="AD112" s="86">
        <f t="shared" si="56"/>
        <v>627.40212239793527</v>
      </c>
      <c r="AE112" s="50"/>
      <c r="AF112" s="84">
        <v>84</v>
      </c>
      <c r="AG112" s="85">
        <f t="shared" si="77"/>
        <v>230833.33333333384</v>
      </c>
      <c r="AH112" s="85">
        <f t="shared" si="57"/>
        <v>833.33333333333337</v>
      </c>
      <c r="AI112" s="85">
        <f t="shared" si="70"/>
        <v>1373.4583333333364</v>
      </c>
      <c r="AJ112" s="85">
        <f t="shared" si="71"/>
        <v>2206.7916666666697</v>
      </c>
      <c r="AK112" s="86">
        <f t="shared" si="58"/>
        <v>810.00000000000773</v>
      </c>
      <c r="AM112" s="80">
        <v>84</v>
      </c>
      <c r="AN112" s="59">
        <f t="shared" si="72"/>
        <v>230833.33333333384</v>
      </c>
      <c r="AO112" s="59">
        <f>IF(Obliczenia!$D$28="nie można skorzystać z programu",0,IF(AM112&lt;=$B$13,Obliczenia!$C$26/$B$13,0))</f>
        <v>833.33333333333337</v>
      </c>
      <c r="AP112" s="59">
        <f t="shared" si="73"/>
        <v>1373.4583333333364</v>
      </c>
      <c r="AQ112" s="59">
        <f t="shared" si="59"/>
        <v>2206.7916666666697</v>
      </c>
      <c r="AR112" s="59">
        <f t="shared" si="74"/>
        <v>1368.0972222222235</v>
      </c>
      <c r="AS112" s="59">
        <f t="shared" si="75"/>
        <v>838.69444444444628</v>
      </c>
      <c r="AT112" s="88">
        <f>IF(Obliczenia!$D$28="nie można skorzystać z programu",0,AR112-J112)</f>
        <v>-28.694444444438432</v>
      </c>
    </row>
    <row r="113" spans="1:46" ht="14.1" customHeight="1" x14ac:dyDescent="0.3">
      <c r="A113" s="38"/>
      <c r="B113" s="38"/>
      <c r="C113" s="38"/>
      <c r="D113" s="80">
        <v>85</v>
      </c>
      <c r="E113" s="81">
        <f t="shared" si="60"/>
        <v>229999.99999999919</v>
      </c>
      <c r="F113" s="81">
        <f t="shared" si="60"/>
        <v>833.33333333333326</v>
      </c>
      <c r="G113" s="81">
        <f t="shared" si="61"/>
        <v>1368.4999999999952</v>
      </c>
      <c r="H113" s="81">
        <f t="shared" si="62"/>
        <v>558.49999999999523</v>
      </c>
      <c r="I113" s="81">
        <f t="shared" si="63"/>
        <v>2201.8333333333285</v>
      </c>
      <c r="J113" s="82">
        <f t="shared" si="47"/>
        <v>1391.8333333333285</v>
      </c>
      <c r="K113" s="83">
        <f t="shared" si="64"/>
        <v>810.00000000000011</v>
      </c>
      <c r="L113" s="59">
        <f t="shared" si="65"/>
        <v>153333.33333333279</v>
      </c>
      <c r="M113" s="59">
        <f t="shared" si="48"/>
        <v>555.55555555555554</v>
      </c>
      <c r="N113" s="59">
        <f t="shared" si="49"/>
        <v>912.33333333333019</v>
      </c>
      <c r="O113" s="59">
        <f>'Kredyt Mieszkaniowy #naStart'!$N113+'Kredyt Mieszkaniowy #naStart'!$M113</f>
        <v>1467.8888888888857</v>
      </c>
      <c r="P113" s="59">
        <f t="shared" si="50"/>
        <v>810.00000000000011</v>
      </c>
      <c r="Q113" s="59">
        <f t="shared" si="51"/>
        <v>810.00000000000011</v>
      </c>
      <c r="R113" s="59">
        <f>'Kredyt Mieszkaniowy #naStart'!$N113-'Kredyt Mieszkaniowy #naStart'!$Q113</f>
        <v>102.33333333333007</v>
      </c>
      <c r="S113" s="59">
        <f t="shared" si="52"/>
        <v>657.88888888888562</v>
      </c>
      <c r="T113" s="58">
        <f t="shared" si="66"/>
        <v>76666.666666666395</v>
      </c>
      <c r="U113" s="58">
        <f t="shared" si="53"/>
        <v>277.77777777777777</v>
      </c>
      <c r="V113" s="58">
        <f t="shared" si="54"/>
        <v>456.16666666666509</v>
      </c>
      <c r="W113" s="58">
        <f t="shared" si="67"/>
        <v>733.94444444444287</v>
      </c>
      <c r="Y113" s="84">
        <v>85</v>
      </c>
      <c r="Z113" s="85">
        <f t="shared" si="76"/>
        <v>274032.31648399716</v>
      </c>
      <c r="AA113" s="85">
        <f t="shared" si="68"/>
        <v>393.70150598481371</v>
      </c>
      <c r="AB113" s="85">
        <f t="shared" si="69"/>
        <v>1630.4922830797832</v>
      </c>
      <c r="AC113" s="85">
        <f t="shared" si="55"/>
        <v>2024.1937890645968</v>
      </c>
      <c r="AD113" s="86">
        <f t="shared" si="56"/>
        <v>632.3604557312683</v>
      </c>
      <c r="AE113" s="50"/>
      <c r="AF113" s="84">
        <v>85</v>
      </c>
      <c r="AG113" s="85">
        <f t="shared" si="77"/>
        <v>230000.00000000049</v>
      </c>
      <c r="AH113" s="85">
        <f t="shared" si="57"/>
        <v>833.33333333333337</v>
      </c>
      <c r="AI113" s="85">
        <f t="shared" si="70"/>
        <v>1368.500000000003</v>
      </c>
      <c r="AJ113" s="85">
        <f t="shared" si="71"/>
        <v>2201.8333333333362</v>
      </c>
      <c r="AK113" s="86">
        <f t="shared" si="58"/>
        <v>810.00000000000773</v>
      </c>
      <c r="AM113" s="80">
        <v>85</v>
      </c>
      <c r="AN113" s="59">
        <f t="shared" si="72"/>
        <v>230000.00000000049</v>
      </c>
      <c r="AO113" s="59">
        <f>IF(Obliczenia!$D$28="nie można skorzystać z programu",0,IF(AM113&lt;=$B$13,Obliczenia!$C$26/$B$13,0))</f>
        <v>833.33333333333337</v>
      </c>
      <c r="AP113" s="59">
        <f t="shared" si="73"/>
        <v>1368.500000000003</v>
      </c>
      <c r="AQ113" s="59">
        <f t="shared" si="59"/>
        <v>2201.8333333333362</v>
      </c>
      <c r="AR113" s="59">
        <f t="shared" si="74"/>
        <v>1366.1666666666679</v>
      </c>
      <c r="AS113" s="59">
        <f t="shared" si="75"/>
        <v>835.66666666666845</v>
      </c>
      <c r="AT113" s="88">
        <f>IF(Obliczenia!$D$28="nie można skorzystać z programu",0,AR113-J113)</f>
        <v>-25.666666666660603</v>
      </c>
    </row>
    <row r="114" spans="1:46" ht="14.1" customHeight="1" x14ac:dyDescent="0.3">
      <c r="A114" s="38"/>
      <c r="B114" s="38"/>
      <c r="C114" s="38"/>
      <c r="D114" s="80">
        <v>86</v>
      </c>
      <c r="E114" s="81">
        <f t="shared" si="60"/>
        <v>229166.66666666584</v>
      </c>
      <c r="F114" s="81">
        <f t="shared" si="60"/>
        <v>833.33333333333326</v>
      </c>
      <c r="G114" s="81">
        <f t="shared" si="61"/>
        <v>1363.541666666662</v>
      </c>
      <c r="H114" s="81">
        <f t="shared" si="62"/>
        <v>553.54166666666185</v>
      </c>
      <c r="I114" s="81">
        <f t="shared" si="63"/>
        <v>2196.8749999999955</v>
      </c>
      <c r="J114" s="82">
        <f t="shared" si="47"/>
        <v>1386.8749999999955</v>
      </c>
      <c r="K114" s="83">
        <f t="shared" si="64"/>
        <v>810.00000000000011</v>
      </c>
      <c r="L114" s="59">
        <f t="shared" si="65"/>
        <v>152777.77777777723</v>
      </c>
      <c r="M114" s="59">
        <f t="shared" si="48"/>
        <v>555.55555555555554</v>
      </c>
      <c r="N114" s="59">
        <f t="shared" si="49"/>
        <v>909.02777777777465</v>
      </c>
      <c r="O114" s="59">
        <f>'Kredyt Mieszkaniowy #naStart'!$N114+'Kredyt Mieszkaniowy #naStart'!$M114</f>
        <v>1464.5833333333303</v>
      </c>
      <c r="P114" s="59">
        <f t="shared" si="50"/>
        <v>810.00000000000011</v>
      </c>
      <c r="Q114" s="59">
        <f t="shared" si="51"/>
        <v>810.00000000000011</v>
      </c>
      <c r="R114" s="59">
        <f>'Kredyt Mieszkaniowy #naStart'!$N114-'Kredyt Mieszkaniowy #naStart'!$Q114</f>
        <v>99.027777777774531</v>
      </c>
      <c r="S114" s="59">
        <f t="shared" si="52"/>
        <v>654.58333333333019</v>
      </c>
      <c r="T114" s="59">
        <f t="shared" si="66"/>
        <v>76388.888888888614</v>
      </c>
      <c r="U114" s="58">
        <f t="shared" si="53"/>
        <v>277.77777777777777</v>
      </c>
      <c r="V114" s="58">
        <f t="shared" si="54"/>
        <v>454.51388888888732</v>
      </c>
      <c r="W114" s="58">
        <f t="shared" si="67"/>
        <v>732.29166666666515</v>
      </c>
      <c r="Y114" s="84">
        <v>86</v>
      </c>
      <c r="Z114" s="85">
        <f t="shared" si="76"/>
        <v>273638.61497801234</v>
      </c>
      <c r="AA114" s="85">
        <f t="shared" si="68"/>
        <v>396.0440299454234</v>
      </c>
      <c r="AB114" s="85">
        <f t="shared" si="69"/>
        <v>1628.1497591191735</v>
      </c>
      <c r="AC114" s="85">
        <f t="shared" si="55"/>
        <v>2024.1937890645968</v>
      </c>
      <c r="AD114" s="86">
        <f t="shared" si="56"/>
        <v>637.31878906460133</v>
      </c>
      <c r="AE114" s="50"/>
      <c r="AF114" s="84">
        <v>86</v>
      </c>
      <c r="AG114" s="85">
        <f t="shared" si="77"/>
        <v>229166.66666666715</v>
      </c>
      <c r="AH114" s="85">
        <f t="shared" si="57"/>
        <v>833.33333333333337</v>
      </c>
      <c r="AI114" s="85">
        <f t="shared" si="70"/>
        <v>1363.5416666666697</v>
      </c>
      <c r="AJ114" s="85">
        <f t="shared" si="71"/>
        <v>2196.8750000000032</v>
      </c>
      <c r="AK114" s="86">
        <f t="shared" si="58"/>
        <v>810.00000000000773</v>
      </c>
      <c r="AM114" s="80">
        <v>86</v>
      </c>
      <c r="AN114" s="59">
        <f t="shared" si="72"/>
        <v>229166.66666666715</v>
      </c>
      <c r="AO114" s="59">
        <f>IF(Obliczenia!$D$28="nie można skorzystać z programu",0,IF(AM114&lt;=$B$13,Obliczenia!$C$26/$B$13,0))</f>
        <v>833.33333333333337</v>
      </c>
      <c r="AP114" s="59">
        <f t="shared" si="73"/>
        <v>1363.5416666666697</v>
      </c>
      <c r="AQ114" s="59">
        <f t="shared" si="59"/>
        <v>2196.8750000000032</v>
      </c>
      <c r="AR114" s="59">
        <f t="shared" si="74"/>
        <v>1364.2361111111127</v>
      </c>
      <c r="AS114" s="59">
        <f t="shared" si="75"/>
        <v>832.63888888889062</v>
      </c>
      <c r="AT114" s="88">
        <f>IF(Obliczenia!$D$28="nie można skorzystać z programu",0,AR114-J114)</f>
        <v>-22.638888888882775</v>
      </c>
    </row>
    <row r="115" spans="1:46" ht="14.1" customHeight="1" x14ac:dyDescent="0.3">
      <c r="A115" s="38"/>
      <c r="B115" s="38"/>
      <c r="C115" s="38"/>
      <c r="D115" s="80">
        <v>87</v>
      </c>
      <c r="E115" s="81">
        <f t="shared" si="60"/>
        <v>228333.3333333325</v>
      </c>
      <c r="F115" s="81">
        <f t="shared" si="60"/>
        <v>833.33333333333326</v>
      </c>
      <c r="G115" s="81">
        <f t="shared" si="61"/>
        <v>1358.5833333333285</v>
      </c>
      <c r="H115" s="81">
        <f t="shared" si="62"/>
        <v>548.58333333332837</v>
      </c>
      <c r="I115" s="81">
        <f t="shared" si="63"/>
        <v>2191.916666666662</v>
      </c>
      <c r="J115" s="82">
        <f t="shared" si="47"/>
        <v>1381.916666666662</v>
      </c>
      <c r="K115" s="83">
        <f t="shared" si="64"/>
        <v>810.00000000000011</v>
      </c>
      <c r="L115" s="59">
        <f t="shared" si="65"/>
        <v>152222.22222222167</v>
      </c>
      <c r="M115" s="59">
        <f t="shared" si="48"/>
        <v>555.55555555555554</v>
      </c>
      <c r="N115" s="59">
        <f t="shared" si="49"/>
        <v>905.72222222221899</v>
      </c>
      <c r="O115" s="59">
        <f>'Kredyt Mieszkaniowy #naStart'!$N115+'Kredyt Mieszkaniowy #naStart'!$M115</f>
        <v>1461.2777777777746</v>
      </c>
      <c r="P115" s="59">
        <f t="shared" si="50"/>
        <v>810.00000000000011</v>
      </c>
      <c r="Q115" s="59">
        <f t="shared" si="51"/>
        <v>810.00000000000011</v>
      </c>
      <c r="R115" s="59">
        <f>'Kredyt Mieszkaniowy #naStart'!$N115-'Kredyt Mieszkaniowy #naStart'!$Q115</f>
        <v>95.722222222218875</v>
      </c>
      <c r="S115" s="59">
        <f t="shared" si="52"/>
        <v>651.27777777777453</v>
      </c>
      <c r="T115" s="58">
        <f t="shared" si="66"/>
        <v>76111.111111110833</v>
      </c>
      <c r="U115" s="58">
        <f t="shared" si="53"/>
        <v>277.77777777777777</v>
      </c>
      <c r="V115" s="58">
        <f t="shared" si="54"/>
        <v>452.86111111110949</v>
      </c>
      <c r="W115" s="58">
        <f t="shared" si="67"/>
        <v>730.63888888888732</v>
      </c>
      <c r="Y115" s="84">
        <v>87</v>
      </c>
      <c r="Z115" s="85">
        <f t="shared" si="76"/>
        <v>273242.57094806689</v>
      </c>
      <c r="AA115" s="85">
        <f t="shared" si="68"/>
        <v>398.40049192359857</v>
      </c>
      <c r="AB115" s="85">
        <f t="shared" si="69"/>
        <v>1625.793297140998</v>
      </c>
      <c r="AC115" s="85">
        <f t="shared" si="55"/>
        <v>2024.1937890645966</v>
      </c>
      <c r="AD115" s="86">
        <f t="shared" si="56"/>
        <v>642.27712239793459</v>
      </c>
      <c r="AE115" s="50"/>
      <c r="AF115" s="84">
        <v>87</v>
      </c>
      <c r="AG115" s="85">
        <f t="shared" si="77"/>
        <v>228333.33333333381</v>
      </c>
      <c r="AH115" s="85">
        <f t="shared" si="57"/>
        <v>833.33333333333337</v>
      </c>
      <c r="AI115" s="85">
        <f t="shared" si="70"/>
        <v>1358.5833333333362</v>
      </c>
      <c r="AJ115" s="85">
        <f t="shared" si="71"/>
        <v>2191.9166666666697</v>
      </c>
      <c r="AK115" s="86">
        <f t="shared" si="58"/>
        <v>810.00000000000773</v>
      </c>
      <c r="AM115" s="80">
        <v>87</v>
      </c>
      <c r="AN115" s="59">
        <f t="shared" si="72"/>
        <v>228333.33333333381</v>
      </c>
      <c r="AO115" s="59">
        <f>IF(Obliczenia!$D$28="nie można skorzystać z programu",0,IF(AM115&lt;=$B$13,Obliczenia!$C$26/$B$13,0))</f>
        <v>833.33333333333337</v>
      </c>
      <c r="AP115" s="59">
        <f t="shared" si="73"/>
        <v>1358.5833333333362</v>
      </c>
      <c r="AQ115" s="59">
        <f t="shared" si="59"/>
        <v>2191.9166666666697</v>
      </c>
      <c r="AR115" s="59">
        <f t="shared" si="74"/>
        <v>1362.305555555557</v>
      </c>
      <c r="AS115" s="59">
        <f t="shared" si="75"/>
        <v>829.61111111111279</v>
      </c>
      <c r="AT115" s="88">
        <f>IF(Obliczenia!$D$28="nie można skorzystać z programu",0,AR115-J115)</f>
        <v>-19.611111111104947</v>
      </c>
    </row>
    <row r="116" spans="1:46" ht="14.1" customHeight="1" x14ac:dyDescent="0.3">
      <c r="A116" s="38"/>
      <c r="B116" s="38"/>
      <c r="C116" s="38"/>
      <c r="D116" s="80">
        <v>88</v>
      </c>
      <c r="E116" s="81">
        <f t="shared" si="60"/>
        <v>227499.99999999916</v>
      </c>
      <c r="F116" s="81">
        <f t="shared" si="60"/>
        <v>833.33333333333326</v>
      </c>
      <c r="G116" s="81">
        <f t="shared" si="61"/>
        <v>1353.624999999995</v>
      </c>
      <c r="H116" s="81">
        <f t="shared" si="62"/>
        <v>543.62499999999488</v>
      </c>
      <c r="I116" s="81">
        <f t="shared" si="63"/>
        <v>2186.9583333333285</v>
      </c>
      <c r="J116" s="82">
        <f t="shared" si="47"/>
        <v>1376.9583333333285</v>
      </c>
      <c r="K116" s="83">
        <f t="shared" si="64"/>
        <v>810.00000000000011</v>
      </c>
      <c r="L116" s="59">
        <f t="shared" si="65"/>
        <v>151666.6666666661</v>
      </c>
      <c r="M116" s="59">
        <f t="shared" si="48"/>
        <v>555.55555555555554</v>
      </c>
      <c r="N116" s="59">
        <f t="shared" si="49"/>
        <v>902.41666666666333</v>
      </c>
      <c r="O116" s="59">
        <f>'Kredyt Mieszkaniowy #naStart'!$N116+'Kredyt Mieszkaniowy #naStart'!$M116</f>
        <v>1457.972222222219</v>
      </c>
      <c r="P116" s="59">
        <f t="shared" si="50"/>
        <v>810.00000000000011</v>
      </c>
      <c r="Q116" s="59">
        <f t="shared" si="51"/>
        <v>810.00000000000011</v>
      </c>
      <c r="R116" s="59">
        <f>'Kredyt Mieszkaniowy #naStart'!$N116-'Kredyt Mieszkaniowy #naStart'!$Q116</f>
        <v>92.416666666663218</v>
      </c>
      <c r="S116" s="59">
        <f t="shared" si="52"/>
        <v>647.97222222221887</v>
      </c>
      <c r="T116" s="59">
        <f t="shared" si="66"/>
        <v>75833.333333333052</v>
      </c>
      <c r="U116" s="58">
        <f t="shared" si="53"/>
        <v>277.77777777777777</v>
      </c>
      <c r="V116" s="58">
        <f t="shared" si="54"/>
        <v>451.20833333333167</v>
      </c>
      <c r="W116" s="58">
        <f t="shared" si="67"/>
        <v>728.98611111110949</v>
      </c>
      <c r="Y116" s="84">
        <v>88</v>
      </c>
      <c r="Z116" s="85">
        <f t="shared" si="76"/>
        <v>272844.17045614327</v>
      </c>
      <c r="AA116" s="85">
        <f t="shared" si="68"/>
        <v>400.77097485054406</v>
      </c>
      <c r="AB116" s="85">
        <f t="shared" si="69"/>
        <v>1623.4228142140526</v>
      </c>
      <c r="AC116" s="85">
        <f t="shared" si="55"/>
        <v>2024.1937890645966</v>
      </c>
      <c r="AD116" s="86">
        <f t="shared" si="56"/>
        <v>647.23545573126808</v>
      </c>
      <c r="AE116" s="50"/>
      <c r="AF116" s="84">
        <v>88</v>
      </c>
      <c r="AG116" s="85">
        <f t="shared" si="77"/>
        <v>227500.00000000047</v>
      </c>
      <c r="AH116" s="85">
        <f t="shared" si="57"/>
        <v>833.33333333333337</v>
      </c>
      <c r="AI116" s="85">
        <f t="shared" si="70"/>
        <v>1353.625000000003</v>
      </c>
      <c r="AJ116" s="85">
        <f t="shared" si="71"/>
        <v>2186.9583333333362</v>
      </c>
      <c r="AK116" s="86">
        <f t="shared" si="58"/>
        <v>810.00000000000773</v>
      </c>
      <c r="AM116" s="80">
        <v>88</v>
      </c>
      <c r="AN116" s="59">
        <f t="shared" si="72"/>
        <v>227500.00000000047</v>
      </c>
      <c r="AO116" s="59">
        <f>IF(Obliczenia!$D$28="nie można skorzystać z programu",0,IF(AM116&lt;=$B$13,Obliczenia!$C$26/$B$13,0))</f>
        <v>833.33333333333337</v>
      </c>
      <c r="AP116" s="59">
        <f t="shared" si="73"/>
        <v>1353.625000000003</v>
      </c>
      <c r="AQ116" s="59">
        <f t="shared" si="59"/>
        <v>2186.9583333333362</v>
      </c>
      <c r="AR116" s="59">
        <f t="shared" si="74"/>
        <v>1360.3750000000011</v>
      </c>
      <c r="AS116" s="59">
        <f t="shared" si="75"/>
        <v>826.58333333333508</v>
      </c>
      <c r="AT116" s="88">
        <f>IF(Obliczenia!$D$28="nie można skorzystać z programu",0,AR116-J116)</f>
        <v>-16.583333333327346</v>
      </c>
    </row>
    <row r="117" spans="1:46" ht="14.1" customHeight="1" x14ac:dyDescent="0.3">
      <c r="A117" s="38"/>
      <c r="B117" s="38"/>
      <c r="C117" s="38"/>
      <c r="D117" s="80">
        <v>89</v>
      </c>
      <c r="E117" s="81">
        <f t="shared" si="60"/>
        <v>226666.66666666581</v>
      </c>
      <c r="F117" s="81">
        <f t="shared" si="60"/>
        <v>833.33333333333326</v>
      </c>
      <c r="G117" s="81">
        <f t="shared" si="61"/>
        <v>1348.6666666666617</v>
      </c>
      <c r="H117" s="81">
        <f t="shared" si="62"/>
        <v>538.66666666666151</v>
      </c>
      <c r="I117" s="81">
        <f t="shared" si="63"/>
        <v>2181.999999999995</v>
      </c>
      <c r="J117" s="82">
        <f t="shared" si="47"/>
        <v>1371.999999999995</v>
      </c>
      <c r="K117" s="83">
        <f t="shared" si="64"/>
        <v>810.00000000000011</v>
      </c>
      <c r="L117" s="59">
        <f t="shared" si="65"/>
        <v>151111.11111111054</v>
      </c>
      <c r="M117" s="59">
        <f t="shared" si="48"/>
        <v>555.55555555555554</v>
      </c>
      <c r="N117" s="59">
        <f t="shared" si="49"/>
        <v>899.11111111110779</v>
      </c>
      <c r="O117" s="59">
        <f>'Kredyt Mieszkaniowy #naStart'!$N117+'Kredyt Mieszkaniowy #naStart'!$M117</f>
        <v>1454.6666666666633</v>
      </c>
      <c r="P117" s="59">
        <f t="shared" si="50"/>
        <v>810.00000000000011</v>
      </c>
      <c r="Q117" s="59">
        <f t="shared" si="51"/>
        <v>810.00000000000011</v>
      </c>
      <c r="R117" s="59">
        <f>'Kredyt Mieszkaniowy #naStart'!$N117-'Kredyt Mieszkaniowy #naStart'!$Q117</f>
        <v>89.111111111107675</v>
      </c>
      <c r="S117" s="59">
        <f t="shared" si="52"/>
        <v>644.66666666666322</v>
      </c>
      <c r="T117" s="58">
        <f t="shared" si="66"/>
        <v>75555.555555555271</v>
      </c>
      <c r="U117" s="58">
        <f t="shared" si="53"/>
        <v>277.77777777777777</v>
      </c>
      <c r="V117" s="58">
        <f t="shared" si="54"/>
        <v>449.55555555555389</v>
      </c>
      <c r="W117" s="58">
        <f t="shared" si="67"/>
        <v>727.33333333333167</v>
      </c>
      <c r="Y117" s="84">
        <v>89</v>
      </c>
      <c r="Z117" s="85">
        <f t="shared" si="76"/>
        <v>272443.3994812927</v>
      </c>
      <c r="AA117" s="85">
        <f t="shared" si="68"/>
        <v>403.15556215090464</v>
      </c>
      <c r="AB117" s="85">
        <f t="shared" si="69"/>
        <v>1621.0382269136917</v>
      </c>
      <c r="AC117" s="85">
        <f t="shared" si="55"/>
        <v>2024.1937890645963</v>
      </c>
      <c r="AD117" s="86">
        <f t="shared" si="56"/>
        <v>652.19378906460133</v>
      </c>
      <c r="AE117" s="50"/>
      <c r="AF117" s="84">
        <v>89</v>
      </c>
      <c r="AG117" s="85">
        <f t="shared" si="77"/>
        <v>226666.66666666712</v>
      </c>
      <c r="AH117" s="85">
        <f t="shared" si="57"/>
        <v>833.33333333333337</v>
      </c>
      <c r="AI117" s="85">
        <f t="shared" si="70"/>
        <v>1348.6666666666695</v>
      </c>
      <c r="AJ117" s="85">
        <f t="shared" si="71"/>
        <v>2182.0000000000027</v>
      </c>
      <c r="AK117" s="86">
        <f t="shared" si="58"/>
        <v>810.00000000000773</v>
      </c>
      <c r="AM117" s="80">
        <v>89</v>
      </c>
      <c r="AN117" s="59">
        <f t="shared" si="72"/>
        <v>226666.66666666712</v>
      </c>
      <c r="AO117" s="59">
        <f>IF(Obliczenia!$D$28="nie można skorzystać z programu",0,IF(AM117&lt;=$B$13,Obliczenia!$C$26/$B$13,0))</f>
        <v>833.33333333333337</v>
      </c>
      <c r="AP117" s="59">
        <f t="shared" si="73"/>
        <v>1348.6666666666695</v>
      </c>
      <c r="AQ117" s="59">
        <f t="shared" si="59"/>
        <v>2182.0000000000027</v>
      </c>
      <c r="AR117" s="59">
        <f t="shared" si="74"/>
        <v>1358.4444444444455</v>
      </c>
      <c r="AS117" s="59">
        <f t="shared" si="75"/>
        <v>823.55555555555725</v>
      </c>
      <c r="AT117" s="88">
        <f>IF(Obliczenia!$D$28="nie można skorzystać z programu",0,AR117-J117)</f>
        <v>-13.555555555549518</v>
      </c>
    </row>
    <row r="118" spans="1:46" ht="14.1" customHeight="1" x14ac:dyDescent="0.3">
      <c r="A118" s="38"/>
      <c r="B118" s="38"/>
      <c r="C118" s="38"/>
      <c r="D118" s="80">
        <v>90</v>
      </c>
      <c r="E118" s="81">
        <f t="shared" si="60"/>
        <v>225833.33333333247</v>
      </c>
      <c r="F118" s="81">
        <f t="shared" si="60"/>
        <v>833.33333333333326</v>
      </c>
      <c r="G118" s="81">
        <f t="shared" si="61"/>
        <v>1343.7083333333283</v>
      </c>
      <c r="H118" s="81">
        <f t="shared" si="62"/>
        <v>533.70833333332803</v>
      </c>
      <c r="I118" s="81">
        <f t="shared" si="63"/>
        <v>2177.0416666666615</v>
      </c>
      <c r="J118" s="82">
        <f t="shared" si="47"/>
        <v>1367.0416666666615</v>
      </c>
      <c r="K118" s="83">
        <f t="shared" si="64"/>
        <v>810.00000000000011</v>
      </c>
      <c r="L118" s="59">
        <f t="shared" si="65"/>
        <v>150555.55555555498</v>
      </c>
      <c r="M118" s="59">
        <f t="shared" si="48"/>
        <v>555.55555555555554</v>
      </c>
      <c r="N118" s="59">
        <f t="shared" si="49"/>
        <v>895.80555555555213</v>
      </c>
      <c r="O118" s="59">
        <f>'Kredyt Mieszkaniowy #naStart'!$N118+'Kredyt Mieszkaniowy #naStart'!$M118</f>
        <v>1451.3611111111077</v>
      </c>
      <c r="P118" s="59">
        <f t="shared" si="50"/>
        <v>810.00000000000011</v>
      </c>
      <c r="Q118" s="59">
        <f t="shared" si="51"/>
        <v>810.00000000000011</v>
      </c>
      <c r="R118" s="59">
        <f>'Kredyt Mieszkaniowy #naStart'!$N118-'Kredyt Mieszkaniowy #naStart'!$Q118</f>
        <v>85.805555555552019</v>
      </c>
      <c r="S118" s="59">
        <f t="shared" si="52"/>
        <v>641.36111111110756</v>
      </c>
      <c r="T118" s="59">
        <f t="shared" si="66"/>
        <v>75277.77777777749</v>
      </c>
      <c r="U118" s="58">
        <f t="shared" si="53"/>
        <v>277.77777777777777</v>
      </c>
      <c r="V118" s="58">
        <f t="shared" si="54"/>
        <v>447.90277777777607</v>
      </c>
      <c r="W118" s="58">
        <f t="shared" si="67"/>
        <v>725.68055555555384</v>
      </c>
      <c r="Y118" s="84">
        <v>90</v>
      </c>
      <c r="Z118" s="85">
        <f t="shared" si="76"/>
        <v>272040.24391914177</v>
      </c>
      <c r="AA118" s="85">
        <f t="shared" si="68"/>
        <v>405.55433774570258</v>
      </c>
      <c r="AB118" s="85">
        <f t="shared" si="69"/>
        <v>1618.6394513188936</v>
      </c>
      <c r="AC118" s="85">
        <f t="shared" si="55"/>
        <v>2024.1937890645963</v>
      </c>
      <c r="AD118" s="86">
        <f t="shared" si="56"/>
        <v>657.15212239793482</v>
      </c>
      <c r="AE118" s="50"/>
      <c r="AF118" s="84">
        <v>90</v>
      </c>
      <c r="AG118" s="85">
        <f t="shared" si="77"/>
        <v>225833.33333333378</v>
      </c>
      <c r="AH118" s="85">
        <f t="shared" si="57"/>
        <v>833.33333333333337</v>
      </c>
      <c r="AI118" s="85">
        <f t="shared" si="70"/>
        <v>1343.708333333336</v>
      </c>
      <c r="AJ118" s="85">
        <f t="shared" si="71"/>
        <v>2177.0416666666692</v>
      </c>
      <c r="AK118" s="86">
        <f t="shared" si="58"/>
        <v>810.00000000000773</v>
      </c>
      <c r="AM118" s="80">
        <v>90</v>
      </c>
      <c r="AN118" s="59">
        <f t="shared" si="72"/>
        <v>225833.33333333378</v>
      </c>
      <c r="AO118" s="59">
        <f>IF(Obliczenia!$D$28="nie można skorzystać z programu",0,IF(AM118&lt;=$B$13,Obliczenia!$C$26/$B$13,0))</f>
        <v>833.33333333333337</v>
      </c>
      <c r="AP118" s="59">
        <f t="shared" si="73"/>
        <v>1343.708333333336</v>
      </c>
      <c r="AQ118" s="59">
        <f t="shared" si="59"/>
        <v>2177.0416666666692</v>
      </c>
      <c r="AR118" s="59">
        <f t="shared" si="74"/>
        <v>1356.5138888888898</v>
      </c>
      <c r="AS118" s="59">
        <f t="shared" si="75"/>
        <v>820.52777777777942</v>
      </c>
      <c r="AT118" s="88">
        <f>IF(Obliczenia!$D$28="nie można skorzystać z programu",0,AR118-J118)</f>
        <v>-10.527777777771689</v>
      </c>
    </row>
    <row r="119" spans="1:46" ht="14.1" customHeight="1" x14ac:dyDescent="0.3">
      <c r="A119" s="38"/>
      <c r="B119" s="38"/>
      <c r="C119" s="38"/>
      <c r="D119" s="80">
        <v>91</v>
      </c>
      <c r="E119" s="81">
        <f t="shared" si="60"/>
        <v>224999.99999999913</v>
      </c>
      <c r="F119" s="81">
        <f t="shared" si="60"/>
        <v>833.33333333333326</v>
      </c>
      <c r="G119" s="81">
        <f t="shared" si="61"/>
        <v>1338.749999999995</v>
      </c>
      <c r="H119" s="81">
        <f t="shared" si="62"/>
        <v>528.749999999995</v>
      </c>
      <c r="I119" s="81">
        <f t="shared" si="63"/>
        <v>2172.0833333333285</v>
      </c>
      <c r="J119" s="82">
        <f t="shared" si="47"/>
        <v>1362.0833333333283</v>
      </c>
      <c r="K119" s="83">
        <f t="shared" si="64"/>
        <v>810.00000000000011</v>
      </c>
      <c r="L119" s="59">
        <f t="shared" si="65"/>
        <v>149999.99999999942</v>
      </c>
      <c r="M119" s="59">
        <f t="shared" si="48"/>
        <v>555.55555555555554</v>
      </c>
      <c r="N119" s="59">
        <f t="shared" si="49"/>
        <v>892.4999999999967</v>
      </c>
      <c r="O119" s="59">
        <f>'Kredyt Mieszkaniowy #naStart'!$N119+'Kredyt Mieszkaniowy #naStart'!$M119</f>
        <v>1448.0555555555522</v>
      </c>
      <c r="P119" s="59">
        <f t="shared" si="50"/>
        <v>810.00000000000011</v>
      </c>
      <c r="Q119" s="59">
        <f t="shared" si="51"/>
        <v>810.00000000000011</v>
      </c>
      <c r="R119" s="59">
        <f>'Kredyt Mieszkaniowy #naStart'!$N119-'Kredyt Mieszkaniowy #naStart'!$Q119</f>
        <v>82.499999999996589</v>
      </c>
      <c r="S119" s="59">
        <f t="shared" si="52"/>
        <v>638.05555555555213</v>
      </c>
      <c r="T119" s="58">
        <f t="shared" si="66"/>
        <v>74999.999999999709</v>
      </c>
      <c r="U119" s="58">
        <f t="shared" si="53"/>
        <v>277.77777777777777</v>
      </c>
      <c r="V119" s="58">
        <f t="shared" si="54"/>
        <v>446.24999999999835</v>
      </c>
      <c r="W119" s="58">
        <f t="shared" si="67"/>
        <v>724.02777777777612</v>
      </c>
      <c r="Y119" s="84">
        <v>91</v>
      </c>
      <c r="Z119" s="85">
        <f t="shared" si="76"/>
        <v>271634.68958139606</v>
      </c>
      <c r="AA119" s="85">
        <f t="shared" si="68"/>
        <v>407.96738605528947</v>
      </c>
      <c r="AB119" s="85">
        <f t="shared" si="69"/>
        <v>1616.2264030093068</v>
      </c>
      <c r="AC119" s="85">
        <f t="shared" si="55"/>
        <v>2024.1937890645963</v>
      </c>
      <c r="AD119" s="86">
        <f t="shared" si="56"/>
        <v>662.11045573126808</v>
      </c>
      <c r="AE119" s="50"/>
      <c r="AF119" s="84">
        <v>91</v>
      </c>
      <c r="AG119" s="85">
        <f t="shared" si="77"/>
        <v>225000.00000000044</v>
      </c>
      <c r="AH119" s="85">
        <f t="shared" si="57"/>
        <v>833.33333333333337</v>
      </c>
      <c r="AI119" s="85">
        <f t="shared" si="70"/>
        <v>1338.7500000000027</v>
      </c>
      <c r="AJ119" s="85">
        <f t="shared" si="71"/>
        <v>2172.0833333333362</v>
      </c>
      <c r="AK119" s="86">
        <f t="shared" si="58"/>
        <v>810.00000000000796</v>
      </c>
      <c r="AM119" s="80">
        <v>91</v>
      </c>
      <c r="AN119" s="59">
        <f t="shared" si="72"/>
        <v>225000.00000000044</v>
      </c>
      <c r="AO119" s="59">
        <f>IF(Obliczenia!$D$28="nie można skorzystać z programu",0,IF(AM119&lt;=$B$13,Obliczenia!$C$26/$B$13,0))</f>
        <v>833.33333333333337</v>
      </c>
      <c r="AP119" s="59">
        <f t="shared" si="73"/>
        <v>1338.7500000000027</v>
      </c>
      <c r="AQ119" s="59">
        <f t="shared" si="59"/>
        <v>2172.0833333333362</v>
      </c>
      <c r="AR119" s="59">
        <f t="shared" si="74"/>
        <v>1354.5833333333346</v>
      </c>
      <c r="AS119" s="59">
        <f t="shared" si="75"/>
        <v>817.50000000000159</v>
      </c>
      <c r="AT119" s="88">
        <f>IF(Obliczenia!$D$28="nie można skorzystać z programu",0,AR119-J119)</f>
        <v>-7.4999999999936335</v>
      </c>
    </row>
    <row r="120" spans="1:46" ht="14.1" customHeight="1" x14ac:dyDescent="0.3">
      <c r="A120" s="38"/>
      <c r="B120" s="38"/>
      <c r="C120" s="38"/>
      <c r="D120" s="80">
        <v>92</v>
      </c>
      <c r="E120" s="81">
        <f t="shared" si="60"/>
        <v>224166.66666666578</v>
      </c>
      <c r="F120" s="81">
        <f t="shared" si="60"/>
        <v>833.33333333333326</v>
      </c>
      <c r="G120" s="81">
        <f t="shared" si="61"/>
        <v>1333.7916666666615</v>
      </c>
      <c r="H120" s="81">
        <f t="shared" si="62"/>
        <v>523.79166666666151</v>
      </c>
      <c r="I120" s="81">
        <f t="shared" si="63"/>
        <v>2167.124999999995</v>
      </c>
      <c r="J120" s="82">
        <f t="shared" si="47"/>
        <v>1357.1249999999948</v>
      </c>
      <c r="K120" s="83">
        <f t="shared" si="64"/>
        <v>810.00000000000011</v>
      </c>
      <c r="L120" s="59">
        <f t="shared" si="65"/>
        <v>149444.44444444386</v>
      </c>
      <c r="M120" s="59">
        <f t="shared" si="48"/>
        <v>555.55555555555554</v>
      </c>
      <c r="N120" s="59">
        <f t="shared" si="49"/>
        <v>889.19444444444105</v>
      </c>
      <c r="O120" s="59">
        <f>'Kredyt Mieszkaniowy #naStart'!$N120+'Kredyt Mieszkaniowy #naStart'!$M120</f>
        <v>1444.7499999999966</v>
      </c>
      <c r="P120" s="59">
        <f t="shared" si="50"/>
        <v>810.00000000000011</v>
      </c>
      <c r="Q120" s="59">
        <f t="shared" si="51"/>
        <v>810.00000000000011</v>
      </c>
      <c r="R120" s="59">
        <f>'Kredyt Mieszkaniowy #naStart'!$N120-'Kredyt Mieszkaniowy #naStart'!$Q120</f>
        <v>79.194444444440933</v>
      </c>
      <c r="S120" s="59">
        <f t="shared" si="52"/>
        <v>634.74999999999648</v>
      </c>
      <c r="T120" s="59">
        <f t="shared" si="66"/>
        <v>74722.222222221928</v>
      </c>
      <c r="U120" s="58">
        <f t="shared" si="53"/>
        <v>277.77777777777777</v>
      </c>
      <c r="V120" s="58">
        <f t="shared" si="54"/>
        <v>444.59722222222052</v>
      </c>
      <c r="W120" s="58">
        <f t="shared" si="67"/>
        <v>722.37499999999829</v>
      </c>
      <c r="Y120" s="84">
        <v>92</v>
      </c>
      <c r="Z120" s="85">
        <f t="shared" si="76"/>
        <v>271226.72219534079</v>
      </c>
      <c r="AA120" s="85">
        <f t="shared" si="68"/>
        <v>410.39479200231852</v>
      </c>
      <c r="AB120" s="85">
        <f t="shared" si="69"/>
        <v>1613.7989970622777</v>
      </c>
      <c r="AC120" s="85">
        <f t="shared" si="55"/>
        <v>2024.1937890645963</v>
      </c>
      <c r="AD120" s="86">
        <f t="shared" si="56"/>
        <v>667.06878906460156</v>
      </c>
      <c r="AE120" s="50"/>
      <c r="AF120" s="84">
        <v>92</v>
      </c>
      <c r="AG120" s="85">
        <f t="shared" si="77"/>
        <v>224166.66666666709</v>
      </c>
      <c r="AH120" s="85">
        <f t="shared" si="57"/>
        <v>833.33333333333337</v>
      </c>
      <c r="AI120" s="85">
        <f t="shared" si="70"/>
        <v>1333.7916666666692</v>
      </c>
      <c r="AJ120" s="85">
        <f t="shared" si="71"/>
        <v>2167.1250000000027</v>
      </c>
      <c r="AK120" s="86">
        <f t="shared" si="58"/>
        <v>810.00000000000796</v>
      </c>
      <c r="AM120" s="80">
        <v>92</v>
      </c>
      <c r="AN120" s="59">
        <f t="shared" si="72"/>
        <v>224166.66666666709</v>
      </c>
      <c r="AO120" s="59">
        <f>IF(Obliczenia!$D$28="nie można skorzystać z programu",0,IF(AM120&lt;=$B$13,Obliczenia!$C$26/$B$13,0))</f>
        <v>833.33333333333337</v>
      </c>
      <c r="AP120" s="59">
        <f t="shared" si="73"/>
        <v>1333.7916666666692</v>
      </c>
      <c r="AQ120" s="59">
        <f t="shared" si="59"/>
        <v>2167.1250000000027</v>
      </c>
      <c r="AR120" s="59">
        <f t="shared" si="74"/>
        <v>1352.652777777779</v>
      </c>
      <c r="AS120" s="59">
        <f t="shared" si="75"/>
        <v>814.47222222222376</v>
      </c>
      <c r="AT120" s="88">
        <f>IF(Obliczenia!$D$28="nie można skorzystać z programu",0,AR120-J120)</f>
        <v>-4.4722222222158052</v>
      </c>
    </row>
    <row r="121" spans="1:46" ht="14.1" customHeight="1" x14ac:dyDescent="0.3">
      <c r="A121" s="38"/>
      <c r="B121" s="38"/>
      <c r="C121" s="38"/>
      <c r="D121" s="80">
        <v>93</v>
      </c>
      <c r="E121" s="81">
        <f t="shared" si="60"/>
        <v>223333.33333333244</v>
      </c>
      <c r="F121" s="81">
        <f t="shared" si="60"/>
        <v>833.33333333333326</v>
      </c>
      <c r="G121" s="81">
        <f t="shared" si="61"/>
        <v>1328.833333333328</v>
      </c>
      <c r="H121" s="81">
        <f t="shared" si="62"/>
        <v>518.83333333332803</v>
      </c>
      <c r="I121" s="81">
        <f t="shared" si="63"/>
        <v>2162.1666666666615</v>
      </c>
      <c r="J121" s="82">
        <f t="shared" si="47"/>
        <v>1352.1666666666613</v>
      </c>
      <c r="K121" s="83">
        <f t="shared" si="64"/>
        <v>810.00000000000011</v>
      </c>
      <c r="L121" s="59">
        <f t="shared" si="65"/>
        <v>148888.88888888829</v>
      </c>
      <c r="M121" s="59">
        <f t="shared" si="48"/>
        <v>555.55555555555554</v>
      </c>
      <c r="N121" s="59">
        <f t="shared" si="49"/>
        <v>885.88888888888539</v>
      </c>
      <c r="O121" s="59">
        <f>'Kredyt Mieszkaniowy #naStart'!$N121+'Kredyt Mieszkaniowy #naStart'!$M121</f>
        <v>1441.4444444444409</v>
      </c>
      <c r="P121" s="59">
        <f t="shared" si="50"/>
        <v>810.00000000000011</v>
      </c>
      <c r="Q121" s="59">
        <f t="shared" si="51"/>
        <v>810.00000000000011</v>
      </c>
      <c r="R121" s="59">
        <f>'Kredyt Mieszkaniowy #naStart'!$N121-'Kredyt Mieszkaniowy #naStart'!$Q121</f>
        <v>75.888888888885276</v>
      </c>
      <c r="S121" s="59">
        <f t="shared" si="52"/>
        <v>631.44444444444082</v>
      </c>
      <c r="T121" s="58">
        <f t="shared" si="66"/>
        <v>74444.444444444147</v>
      </c>
      <c r="U121" s="58">
        <f t="shared" si="53"/>
        <v>277.77777777777777</v>
      </c>
      <c r="V121" s="58">
        <f t="shared" si="54"/>
        <v>442.94444444444269</v>
      </c>
      <c r="W121" s="58">
        <f t="shared" si="67"/>
        <v>720.72222222222047</v>
      </c>
      <c r="Y121" s="84">
        <v>93</v>
      </c>
      <c r="Z121" s="85">
        <f t="shared" si="76"/>
        <v>270816.32740333845</v>
      </c>
      <c r="AA121" s="85">
        <f t="shared" si="68"/>
        <v>412.83664101473221</v>
      </c>
      <c r="AB121" s="85">
        <f t="shared" si="69"/>
        <v>1611.357148049864</v>
      </c>
      <c r="AC121" s="85">
        <f t="shared" si="55"/>
        <v>2024.1937890645963</v>
      </c>
      <c r="AD121" s="86">
        <f t="shared" si="56"/>
        <v>672.02712239793505</v>
      </c>
      <c r="AE121" s="50"/>
      <c r="AF121" s="84">
        <v>93</v>
      </c>
      <c r="AG121" s="85">
        <f t="shared" si="77"/>
        <v>223333.33333333375</v>
      </c>
      <c r="AH121" s="85">
        <f t="shared" si="57"/>
        <v>833.33333333333337</v>
      </c>
      <c r="AI121" s="85">
        <f t="shared" si="70"/>
        <v>1328.833333333336</v>
      </c>
      <c r="AJ121" s="85">
        <f t="shared" si="71"/>
        <v>2162.1666666666692</v>
      </c>
      <c r="AK121" s="86">
        <f t="shared" si="58"/>
        <v>810.00000000000796</v>
      </c>
      <c r="AM121" s="80">
        <v>93</v>
      </c>
      <c r="AN121" s="59">
        <f t="shared" si="72"/>
        <v>223333.33333333375</v>
      </c>
      <c r="AO121" s="59">
        <f>IF(Obliczenia!$D$28="nie można skorzystać z programu",0,IF(AM121&lt;=$B$13,Obliczenia!$C$26/$B$13,0))</f>
        <v>833.33333333333337</v>
      </c>
      <c r="AP121" s="59">
        <f t="shared" si="73"/>
        <v>1328.833333333336</v>
      </c>
      <c r="AQ121" s="59">
        <f t="shared" si="59"/>
        <v>2162.1666666666692</v>
      </c>
      <c r="AR121" s="59">
        <f t="shared" si="74"/>
        <v>1350.7222222222233</v>
      </c>
      <c r="AS121" s="59">
        <f t="shared" si="75"/>
        <v>811.44444444444594</v>
      </c>
      <c r="AT121" s="88">
        <f>IF(Obliczenia!$D$28="nie można skorzystać z programu",0,AR121-J121)</f>
        <v>-1.4444444444379769</v>
      </c>
    </row>
    <row r="122" spans="1:46" ht="14.1" customHeight="1" x14ac:dyDescent="0.3">
      <c r="A122" s="38"/>
      <c r="B122" s="38"/>
      <c r="C122" s="38"/>
      <c r="D122" s="80">
        <v>94</v>
      </c>
      <c r="E122" s="81">
        <f t="shared" si="60"/>
        <v>222499.9999999991</v>
      </c>
      <c r="F122" s="81">
        <f t="shared" si="60"/>
        <v>833.33333333333326</v>
      </c>
      <c r="G122" s="81">
        <f t="shared" si="61"/>
        <v>1323.8749999999948</v>
      </c>
      <c r="H122" s="81">
        <f t="shared" si="62"/>
        <v>513.87499999999466</v>
      </c>
      <c r="I122" s="81">
        <f t="shared" si="63"/>
        <v>2157.2083333333285</v>
      </c>
      <c r="J122" s="82">
        <f t="shared" si="47"/>
        <v>1347.208333333328</v>
      </c>
      <c r="K122" s="83">
        <f t="shared" si="64"/>
        <v>810.00000000000011</v>
      </c>
      <c r="L122" s="59">
        <f t="shared" si="65"/>
        <v>148333.33333333273</v>
      </c>
      <c r="M122" s="59">
        <f t="shared" si="48"/>
        <v>555.55555555555554</v>
      </c>
      <c r="N122" s="59">
        <f t="shared" si="49"/>
        <v>882.58333333332985</v>
      </c>
      <c r="O122" s="59">
        <f>'Kredyt Mieszkaniowy #naStart'!$N122+'Kredyt Mieszkaniowy #naStart'!$M122</f>
        <v>1438.1388888888855</v>
      </c>
      <c r="P122" s="59">
        <f t="shared" si="50"/>
        <v>810.00000000000011</v>
      </c>
      <c r="Q122" s="59">
        <f t="shared" si="51"/>
        <v>810.00000000000011</v>
      </c>
      <c r="R122" s="59">
        <f>'Kredyt Mieszkaniowy #naStart'!$N122-'Kredyt Mieszkaniowy #naStart'!$Q122</f>
        <v>72.583333333329733</v>
      </c>
      <c r="S122" s="59">
        <f t="shared" si="52"/>
        <v>628.13888888888539</v>
      </c>
      <c r="T122" s="59">
        <f t="shared" si="66"/>
        <v>74166.666666666366</v>
      </c>
      <c r="U122" s="58">
        <f t="shared" si="53"/>
        <v>277.77777777777777</v>
      </c>
      <c r="V122" s="58">
        <f t="shared" si="54"/>
        <v>441.29166666666492</v>
      </c>
      <c r="W122" s="58">
        <f t="shared" si="67"/>
        <v>719.06944444444275</v>
      </c>
      <c r="Y122" s="84">
        <v>94</v>
      </c>
      <c r="Z122" s="85">
        <f t="shared" si="76"/>
        <v>270403.49076232372</v>
      </c>
      <c r="AA122" s="85">
        <f t="shared" si="68"/>
        <v>415.29301902876995</v>
      </c>
      <c r="AB122" s="85">
        <f t="shared" si="69"/>
        <v>1608.9007700358263</v>
      </c>
      <c r="AC122" s="85">
        <f t="shared" si="55"/>
        <v>2024.1937890645963</v>
      </c>
      <c r="AD122" s="86">
        <f t="shared" si="56"/>
        <v>676.9854557312683</v>
      </c>
      <c r="AE122" s="50"/>
      <c r="AF122" s="84">
        <v>94</v>
      </c>
      <c r="AG122" s="85">
        <f t="shared" si="77"/>
        <v>222500.00000000041</v>
      </c>
      <c r="AH122" s="85">
        <f t="shared" si="57"/>
        <v>833.33333333333337</v>
      </c>
      <c r="AI122" s="85">
        <f t="shared" si="70"/>
        <v>1323.8750000000025</v>
      </c>
      <c r="AJ122" s="85">
        <f t="shared" si="71"/>
        <v>2157.2083333333358</v>
      </c>
      <c r="AK122" s="86">
        <f t="shared" si="58"/>
        <v>810.00000000000773</v>
      </c>
      <c r="AM122" s="80">
        <v>94</v>
      </c>
      <c r="AN122" s="59">
        <f t="shared" si="72"/>
        <v>222500.00000000041</v>
      </c>
      <c r="AO122" s="59">
        <f>IF(Obliczenia!$D$28="nie można skorzystać z programu",0,IF(AM122&lt;=$B$13,Obliczenia!$C$26/$B$13,0))</f>
        <v>833.33333333333337</v>
      </c>
      <c r="AP122" s="59">
        <f t="shared" si="73"/>
        <v>1323.8750000000025</v>
      </c>
      <c r="AQ122" s="59">
        <f t="shared" si="59"/>
        <v>2157.2083333333358</v>
      </c>
      <c r="AR122" s="59">
        <f t="shared" si="74"/>
        <v>1348.7916666666677</v>
      </c>
      <c r="AS122" s="59">
        <f t="shared" si="75"/>
        <v>808.41666666666811</v>
      </c>
      <c r="AT122" s="88">
        <f>IF(Obliczenia!$D$28="nie można skorzystać z programu",0,AR122-J122)</f>
        <v>1.583333333339624</v>
      </c>
    </row>
    <row r="123" spans="1:46" ht="14.1" customHeight="1" x14ac:dyDescent="0.3">
      <c r="A123" s="38"/>
      <c r="B123" s="38"/>
      <c r="C123" s="38"/>
      <c r="D123" s="80">
        <v>95</v>
      </c>
      <c r="E123" s="81">
        <f t="shared" si="60"/>
        <v>221666.66666666575</v>
      </c>
      <c r="F123" s="81">
        <f t="shared" si="60"/>
        <v>833.33333333333326</v>
      </c>
      <c r="G123" s="81">
        <f t="shared" si="61"/>
        <v>1318.9166666666613</v>
      </c>
      <c r="H123" s="81">
        <f t="shared" si="62"/>
        <v>508.91666666666117</v>
      </c>
      <c r="I123" s="81">
        <f t="shared" si="63"/>
        <v>2152.2499999999945</v>
      </c>
      <c r="J123" s="82">
        <f t="shared" si="47"/>
        <v>1342.2499999999945</v>
      </c>
      <c r="K123" s="83">
        <f t="shared" si="64"/>
        <v>810.00000000000011</v>
      </c>
      <c r="L123" s="59">
        <f t="shared" si="65"/>
        <v>147777.77777777717</v>
      </c>
      <c r="M123" s="59">
        <f t="shared" si="48"/>
        <v>555.55555555555554</v>
      </c>
      <c r="N123" s="59">
        <f t="shared" si="49"/>
        <v>879.27777777777419</v>
      </c>
      <c r="O123" s="59">
        <f>'Kredyt Mieszkaniowy #naStart'!$N123+'Kredyt Mieszkaniowy #naStart'!$M123</f>
        <v>1434.8333333333298</v>
      </c>
      <c r="P123" s="59">
        <f t="shared" si="50"/>
        <v>810.00000000000011</v>
      </c>
      <c r="Q123" s="59">
        <f t="shared" si="51"/>
        <v>810.00000000000011</v>
      </c>
      <c r="R123" s="59">
        <f>'Kredyt Mieszkaniowy #naStart'!$N123-'Kredyt Mieszkaniowy #naStart'!$Q123</f>
        <v>69.277777777774077</v>
      </c>
      <c r="S123" s="59">
        <f t="shared" si="52"/>
        <v>624.83333333332973</v>
      </c>
      <c r="T123" s="58">
        <f t="shared" si="66"/>
        <v>73888.888888888585</v>
      </c>
      <c r="U123" s="58">
        <f t="shared" si="53"/>
        <v>277.77777777777777</v>
      </c>
      <c r="V123" s="58">
        <f t="shared" si="54"/>
        <v>439.6388888888871</v>
      </c>
      <c r="W123" s="58">
        <f t="shared" si="67"/>
        <v>717.41666666666492</v>
      </c>
      <c r="Y123" s="84">
        <v>95</v>
      </c>
      <c r="Z123" s="85">
        <f t="shared" si="76"/>
        <v>269988.19774329494</v>
      </c>
      <c r="AA123" s="85">
        <f t="shared" si="68"/>
        <v>417.76401249199108</v>
      </c>
      <c r="AB123" s="85">
        <f t="shared" si="69"/>
        <v>1606.4297765726051</v>
      </c>
      <c r="AC123" s="85">
        <f t="shared" si="55"/>
        <v>2024.1937890645961</v>
      </c>
      <c r="AD123" s="86">
        <f t="shared" si="56"/>
        <v>681.94378906460156</v>
      </c>
      <c r="AE123" s="50"/>
      <c r="AF123" s="84">
        <v>95</v>
      </c>
      <c r="AG123" s="85">
        <f t="shared" si="77"/>
        <v>221666.66666666706</v>
      </c>
      <c r="AH123" s="85">
        <f t="shared" si="57"/>
        <v>833.33333333333337</v>
      </c>
      <c r="AI123" s="85">
        <f t="shared" si="70"/>
        <v>1318.916666666669</v>
      </c>
      <c r="AJ123" s="85">
        <f t="shared" si="71"/>
        <v>2152.2500000000023</v>
      </c>
      <c r="AK123" s="86">
        <f t="shared" si="58"/>
        <v>810.00000000000773</v>
      </c>
      <c r="AM123" s="80">
        <v>95</v>
      </c>
      <c r="AN123" s="59">
        <f t="shared" si="72"/>
        <v>221666.66666666706</v>
      </c>
      <c r="AO123" s="59">
        <f>IF(Obliczenia!$D$28="nie można skorzystać z programu",0,IF(AM123&lt;=$B$13,Obliczenia!$C$26/$B$13,0))</f>
        <v>833.33333333333337</v>
      </c>
      <c r="AP123" s="59">
        <f t="shared" si="73"/>
        <v>1318.916666666669</v>
      </c>
      <c r="AQ123" s="59">
        <f t="shared" si="59"/>
        <v>2152.2500000000023</v>
      </c>
      <c r="AR123" s="59">
        <f t="shared" si="74"/>
        <v>1346.861111111112</v>
      </c>
      <c r="AS123" s="59">
        <f t="shared" si="75"/>
        <v>805.38888888889028</v>
      </c>
      <c r="AT123" s="88">
        <f>IF(Obliczenia!$D$28="nie można skorzystać z programu",0,AR123-J123)</f>
        <v>4.6111111111174523</v>
      </c>
    </row>
    <row r="124" spans="1:46" ht="14.1" customHeight="1" x14ac:dyDescent="0.3">
      <c r="A124" s="38"/>
      <c r="B124" s="38"/>
      <c r="C124" s="38"/>
      <c r="D124" s="80">
        <v>96</v>
      </c>
      <c r="E124" s="81">
        <f t="shared" si="60"/>
        <v>220833.33333333241</v>
      </c>
      <c r="F124" s="81">
        <f t="shared" si="60"/>
        <v>833.33333333333326</v>
      </c>
      <c r="G124" s="81">
        <f t="shared" si="61"/>
        <v>1313.958333333328</v>
      </c>
      <c r="H124" s="81">
        <f t="shared" si="62"/>
        <v>503.95833333332786</v>
      </c>
      <c r="I124" s="81">
        <f t="shared" si="63"/>
        <v>2147.2916666666615</v>
      </c>
      <c r="J124" s="82">
        <f t="shared" si="47"/>
        <v>1337.2916666666611</v>
      </c>
      <c r="K124" s="83">
        <f t="shared" si="64"/>
        <v>810.00000000000011</v>
      </c>
      <c r="L124" s="59">
        <f t="shared" si="65"/>
        <v>147222.22222222161</v>
      </c>
      <c r="M124" s="59">
        <f t="shared" si="48"/>
        <v>555.55555555555554</v>
      </c>
      <c r="N124" s="59">
        <f t="shared" si="49"/>
        <v>875.97222222221865</v>
      </c>
      <c r="O124" s="59">
        <f>'Kredyt Mieszkaniowy #naStart'!$N124+'Kredyt Mieszkaniowy #naStart'!$M124</f>
        <v>1431.5277777777742</v>
      </c>
      <c r="P124" s="59">
        <f t="shared" si="50"/>
        <v>810.00000000000011</v>
      </c>
      <c r="Q124" s="59">
        <f t="shared" si="51"/>
        <v>810.00000000000011</v>
      </c>
      <c r="R124" s="59">
        <f>'Kredyt Mieszkaniowy #naStart'!$N124-'Kredyt Mieszkaniowy #naStart'!$Q124</f>
        <v>65.972222222218534</v>
      </c>
      <c r="S124" s="59">
        <f t="shared" si="52"/>
        <v>621.52777777777408</v>
      </c>
      <c r="T124" s="59">
        <f t="shared" si="66"/>
        <v>73611.111111110804</v>
      </c>
      <c r="U124" s="58">
        <f t="shared" si="53"/>
        <v>277.77777777777777</v>
      </c>
      <c r="V124" s="58">
        <f t="shared" si="54"/>
        <v>437.98611111110932</v>
      </c>
      <c r="W124" s="58">
        <f t="shared" si="67"/>
        <v>715.7638888888871</v>
      </c>
      <c r="Y124" s="84">
        <v>96</v>
      </c>
      <c r="Z124" s="85">
        <f t="shared" si="76"/>
        <v>269570.43373080296</v>
      </c>
      <c r="AA124" s="85">
        <f t="shared" si="68"/>
        <v>420.24970836631849</v>
      </c>
      <c r="AB124" s="85">
        <f t="shared" si="69"/>
        <v>1603.9440806982777</v>
      </c>
      <c r="AC124" s="85">
        <f t="shared" si="55"/>
        <v>2024.1937890645963</v>
      </c>
      <c r="AD124" s="86">
        <f t="shared" si="56"/>
        <v>686.90212239793527</v>
      </c>
      <c r="AE124" s="50"/>
      <c r="AF124" s="84">
        <v>96</v>
      </c>
      <c r="AG124" s="85">
        <f t="shared" si="77"/>
        <v>220833.33333333372</v>
      </c>
      <c r="AH124" s="85">
        <f t="shared" si="57"/>
        <v>833.33333333333337</v>
      </c>
      <c r="AI124" s="85">
        <f t="shared" si="70"/>
        <v>1313.9583333333358</v>
      </c>
      <c r="AJ124" s="85">
        <f t="shared" si="71"/>
        <v>2147.2916666666692</v>
      </c>
      <c r="AK124" s="86">
        <f t="shared" si="58"/>
        <v>810.00000000000819</v>
      </c>
      <c r="AM124" s="80">
        <v>96</v>
      </c>
      <c r="AN124" s="59">
        <f t="shared" si="72"/>
        <v>220833.33333333372</v>
      </c>
      <c r="AO124" s="59">
        <f>IF(Obliczenia!$D$28="nie można skorzystać z programu",0,IF(AM124&lt;=$B$13,Obliczenia!$C$26/$B$13,0))</f>
        <v>833.33333333333337</v>
      </c>
      <c r="AP124" s="59">
        <f t="shared" si="73"/>
        <v>1313.9583333333358</v>
      </c>
      <c r="AQ124" s="59">
        <f t="shared" si="59"/>
        <v>2147.2916666666692</v>
      </c>
      <c r="AR124" s="59">
        <f t="shared" si="74"/>
        <v>1344.9305555555566</v>
      </c>
      <c r="AS124" s="59">
        <f t="shared" si="75"/>
        <v>802.36111111111256</v>
      </c>
      <c r="AT124" s="88">
        <f>IF(Obliczenia!$D$28="nie można skorzystać z programu",0,AR124-J124)</f>
        <v>7.638888888895508</v>
      </c>
    </row>
    <row r="125" spans="1:46" ht="14.1" customHeight="1" x14ac:dyDescent="0.3">
      <c r="A125" s="38"/>
      <c r="B125" s="38"/>
      <c r="C125" s="38"/>
      <c r="D125" s="80">
        <v>97</v>
      </c>
      <c r="E125" s="81">
        <f t="shared" si="60"/>
        <v>219999.99999999907</v>
      </c>
      <c r="F125" s="81">
        <f t="shared" si="60"/>
        <v>833.33333333333326</v>
      </c>
      <c r="G125" s="81">
        <f t="shared" si="61"/>
        <v>1308.9999999999945</v>
      </c>
      <c r="H125" s="81">
        <f t="shared" si="62"/>
        <v>498.99999999999437</v>
      </c>
      <c r="I125" s="81">
        <f t="shared" si="63"/>
        <v>2142.3333333333276</v>
      </c>
      <c r="J125" s="82">
        <f t="shared" si="47"/>
        <v>1332.3333333333276</v>
      </c>
      <c r="K125" s="83">
        <f t="shared" si="64"/>
        <v>810.00000000000011</v>
      </c>
      <c r="L125" s="59">
        <f t="shared" si="65"/>
        <v>146666.66666666605</v>
      </c>
      <c r="M125" s="59">
        <f t="shared" ref="M125:M148" si="78">IF(D125&lt;=$B$13,$B$11/$B$13,0)</f>
        <v>555.55555555555554</v>
      </c>
      <c r="N125" s="59">
        <f t="shared" ref="N125:N148" si="79">L125*$B$28/12</f>
        <v>872.66666666666299</v>
      </c>
      <c r="O125" s="59">
        <f>'Kredyt Mieszkaniowy #naStart'!$N125+'Kredyt Mieszkaniowy #naStart'!$M125</f>
        <v>1428.2222222222185</v>
      </c>
      <c r="P125" s="59">
        <f t="shared" ref="P125:P148" si="80">L$29/12*($B$27-$B$26)</f>
        <v>810.00000000000011</v>
      </c>
      <c r="Q125" s="59">
        <f t="shared" ref="Q125:Q156" si="81">IF(P125&lt;$B$23,0,P125-$B$23)</f>
        <v>810.00000000000011</v>
      </c>
      <c r="R125" s="59">
        <f>'Kredyt Mieszkaniowy #naStart'!$N125-'Kredyt Mieszkaniowy #naStart'!$Q125</f>
        <v>62.666666666662877</v>
      </c>
      <c r="S125" s="59">
        <f t="shared" si="52"/>
        <v>618.22222222221842</v>
      </c>
      <c r="T125" s="58">
        <f t="shared" si="66"/>
        <v>73333.333333333023</v>
      </c>
      <c r="U125" s="58">
        <f t="shared" ref="U125:U148" si="82">IF(D125&lt;=$B$13,$B$12/$B$13,0)</f>
        <v>277.77777777777777</v>
      </c>
      <c r="V125" s="58">
        <f t="shared" ref="V125:V148" si="83">T125*$B$30/12</f>
        <v>436.3333333333315</v>
      </c>
      <c r="W125" s="58">
        <f t="shared" si="67"/>
        <v>714.11111111110927</v>
      </c>
      <c r="Y125" s="84">
        <v>97</v>
      </c>
      <c r="Z125" s="85">
        <f t="shared" si="76"/>
        <v>269150.18402243662</v>
      </c>
      <c r="AA125" s="85">
        <f t="shared" si="68"/>
        <v>422.750194131098</v>
      </c>
      <c r="AB125" s="85">
        <f t="shared" si="69"/>
        <v>1601.4435949334979</v>
      </c>
      <c r="AC125" s="85">
        <f t="shared" si="55"/>
        <v>2024.1937890645959</v>
      </c>
      <c r="AD125" s="86">
        <f t="shared" si="56"/>
        <v>691.8604557312683</v>
      </c>
      <c r="AE125" s="50"/>
      <c r="AF125" s="84">
        <v>97</v>
      </c>
      <c r="AG125" s="85">
        <f t="shared" si="77"/>
        <v>220000.00000000038</v>
      </c>
      <c r="AH125" s="85">
        <f t="shared" si="57"/>
        <v>833.33333333333337</v>
      </c>
      <c r="AI125" s="85">
        <f t="shared" si="70"/>
        <v>1309.0000000000023</v>
      </c>
      <c r="AJ125" s="85">
        <f t="shared" si="71"/>
        <v>2142.3333333333358</v>
      </c>
      <c r="AK125" s="86">
        <f t="shared" si="58"/>
        <v>810.00000000000819</v>
      </c>
      <c r="AM125" s="80">
        <v>97</v>
      </c>
      <c r="AN125" s="59">
        <f t="shared" si="72"/>
        <v>220000.00000000038</v>
      </c>
      <c r="AO125" s="59">
        <f>IF(Obliczenia!$D$28="nie można skorzystać z programu",0,IF(AM125&lt;=$B$13,Obliczenia!$C$26/$B$13,0))</f>
        <v>833.33333333333337</v>
      </c>
      <c r="AP125" s="59">
        <f t="shared" si="73"/>
        <v>1309.0000000000023</v>
      </c>
      <c r="AQ125" s="59">
        <f t="shared" si="59"/>
        <v>2142.3333333333358</v>
      </c>
      <c r="AR125" s="59">
        <f t="shared" si="74"/>
        <v>1343.0000000000009</v>
      </c>
      <c r="AS125" s="59">
        <f t="shared" si="75"/>
        <v>799.33333333333474</v>
      </c>
      <c r="AT125" s="88">
        <f>IF(Obliczenia!$D$28="nie można skorzystać z programu",0,AR125-J125)</f>
        <v>10.666666666673336</v>
      </c>
    </row>
    <row r="126" spans="1:46" ht="14.1" customHeight="1" x14ac:dyDescent="0.3">
      <c r="A126" s="38"/>
      <c r="B126" s="38"/>
      <c r="C126" s="38"/>
      <c r="D126" s="80">
        <v>98</v>
      </c>
      <c r="E126" s="81">
        <f t="shared" si="60"/>
        <v>219166.66666666573</v>
      </c>
      <c r="F126" s="81">
        <f t="shared" si="60"/>
        <v>833.33333333333326</v>
      </c>
      <c r="G126" s="81">
        <f t="shared" si="61"/>
        <v>1304.0416666666611</v>
      </c>
      <c r="H126" s="81">
        <f t="shared" si="62"/>
        <v>494.04166666666089</v>
      </c>
      <c r="I126" s="81">
        <f t="shared" si="63"/>
        <v>2137.3749999999945</v>
      </c>
      <c r="J126" s="82">
        <f t="shared" si="47"/>
        <v>1327.3749999999941</v>
      </c>
      <c r="K126" s="83">
        <f t="shared" si="64"/>
        <v>810.00000000000011</v>
      </c>
      <c r="L126" s="59">
        <f t="shared" si="65"/>
        <v>146111.11111111048</v>
      </c>
      <c r="M126" s="59">
        <f t="shared" si="78"/>
        <v>555.55555555555554</v>
      </c>
      <c r="N126" s="59">
        <f t="shared" si="79"/>
        <v>869.36111111110733</v>
      </c>
      <c r="O126" s="59">
        <f>'Kredyt Mieszkaniowy #naStart'!$N126+'Kredyt Mieszkaniowy #naStart'!$M126</f>
        <v>1424.9166666666629</v>
      </c>
      <c r="P126" s="59">
        <f t="shared" si="80"/>
        <v>810.00000000000011</v>
      </c>
      <c r="Q126" s="59">
        <f t="shared" si="81"/>
        <v>810.00000000000011</v>
      </c>
      <c r="R126" s="59">
        <f>'Kredyt Mieszkaniowy #naStart'!$N126-'Kredyt Mieszkaniowy #naStart'!$Q126</f>
        <v>59.36111111110722</v>
      </c>
      <c r="S126" s="59">
        <f t="shared" si="52"/>
        <v>614.91666666666276</v>
      </c>
      <c r="T126" s="59">
        <f t="shared" si="66"/>
        <v>73055.555555555242</v>
      </c>
      <c r="U126" s="58">
        <f t="shared" si="82"/>
        <v>277.77777777777777</v>
      </c>
      <c r="V126" s="58">
        <f t="shared" si="83"/>
        <v>434.68055555555367</v>
      </c>
      <c r="W126" s="58">
        <f t="shared" si="67"/>
        <v>712.45833333333144</v>
      </c>
      <c r="Y126" s="84">
        <v>98</v>
      </c>
      <c r="Z126" s="85">
        <f t="shared" si="76"/>
        <v>268727.43382830551</v>
      </c>
      <c r="AA126" s="85">
        <f t="shared" ref="AA126:AA157" si="84">IF(Y126-$B$13&lt;=0,PPMT($B$30/12,1,$B$13-Y125,-Z126),0)</f>
        <v>425.26555778617808</v>
      </c>
      <c r="AB126" s="85">
        <f t="shared" ref="AB126:AB157" si="85">IF(Y126-$B$13&lt;=0,IPMT($B$30/12,1,$B$13-Y125,-Z126),0)</f>
        <v>1598.9282312784178</v>
      </c>
      <c r="AC126" s="85">
        <f t="shared" si="55"/>
        <v>2024.1937890645959</v>
      </c>
      <c r="AD126" s="86">
        <f t="shared" si="56"/>
        <v>696.81878906460179</v>
      </c>
      <c r="AE126" s="50"/>
      <c r="AF126" s="84">
        <v>98</v>
      </c>
      <c r="AG126" s="85">
        <f t="shared" si="77"/>
        <v>219166.66666666704</v>
      </c>
      <c r="AH126" s="85">
        <f t="shared" si="57"/>
        <v>833.33333333333337</v>
      </c>
      <c r="AI126" s="85">
        <f t="shared" ref="AI126:AI158" si="86">$B$30/12*AG126</f>
        <v>1304.041666666669</v>
      </c>
      <c r="AJ126" s="85">
        <f t="shared" si="71"/>
        <v>2137.3750000000023</v>
      </c>
      <c r="AK126" s="86">
        <f t="shared" si="58"/>
        <v>810.00000000000819</v>
      </c>
      <c r="AM126" s="80">
        <v>98</v>
      </c>
      <c r="AN126" s="59">
        <f t="shared" si="72"/>
        <v>219166.66666666704</v>
      </c>
      <c r="AO126" s="59">
        <f>IF(Obliczenia!$D$28="nie można skorzystać z programu",0,IF(AM126&lt;=$B$13,Obliczenia!$C$26/$B$13,0))</f>
        <v>833.33333333333337</v>
      </c>
      <c r="AP126" s="59">
        <f t="shared" ref="AP126:AP148" si="87">AN126*$B$28/12</f>
        <v>1304.041666666669</v>
      </c>
      <c r="AQ126" s="59">
        <f t="shared" si="59"/>
        <v>2137.3750000000023</v>
      </c>
      <c r="AR126" s="59">
        <f t="shared" si="74"/>
        <v>1341.0694444444453</v>
      </c>
      <c r="AS126" s="59">
        <f t="shared" ref="AS126:AS148" si="88">AN126/12*($B$27-2%)</f>
        <v>796.30555555555691</v>
      </c>
      <c r="AT126" s="88">
        <f>IF(Obliczenia!$D$28="nie można skorzystać z programu",0,AR126-J126)</f>
        <v>13.694444444451165</v>
      </c>
    </row>
    <row r="127" spans="1:46" ht="14.1" customHeight="1" x14ac:dyDescent="0.3">
      <c r="A127" s="38"/>
      <c r="B127" s="38"/>
      <c r="C127" s="38"/>
      <c r="D127" s="80">
        <v>99</v>
      </c>
      <c r="E127" s="81">
        <f t="shared" si="60"/>
        <v>218333.33333333238</v>
      </c>
      <c r="F127" s="81">
        <f t="shared" si="60"/>
        <v>833.33333333333326</v>
      </c>
      <c r="G127" s="81">
        <f t="shared" si="61"/>
        <v>1299.0833333333278</v>
      </c>
      <c r="H127" s="81">
        <f t="shared" si="62"/>
        <v>489.08333333332774</v>
      </c>
      <c r="I127" s="81">
        <f t="shared" si="63"/>
        <v>2132.4166666666611</v>
      </c>
      <c r="J127" s="82">
        <f t="shared" si="47"/>
        <v>1322.4166666666611</v>
      </c>
      <c r="K127" s="83">
        <f t="shared" si="64"/>
        <v>810.00000000000011</v>
      </c>
      <c r="L127" s="59">
        <f t="shared" si="65"/>
        <v>145555.55555555492</v>
      </c>
      <c r="M127" s="59">
        <f t="shared" si="78"/>
        <v>555.55555555555554</v>
      </c>
      <c r="N127" s="59">
        <f t="shared" si="79"/>
        <v>866.0555555555519</v>
      </c>
      <c r="O127" s="59">
        <f>'Kredyt Mieszkaniowy #naStart'!$N127+'Kredyt Mieszkaniowy #naStart'!$M127</f>
        <v>1421.6111111111074</v>
      </c>
      <c r="P127" s="59">
        <f t="shared" si="80"/>
        <v>810.00000000000011</v>
      </c>
      <c r="Q127" s="59">
        <f t="shared" si="81"/>
        <v>810.00000000000011</v>
      </c>
      <c r="R127" s="59">
        <f>'Kredyt Mieszkaniowy #naStart'!$N127-'Kredyt Mieszkaniowy #naStart'!$Q127</f>
        <v>56.055555555551791</v>
      </c>
      <c r="S127" s="59">
        <f t="shared" si="52"/>
        <v>611.61111111110733</v>
      </c>
      <c r="T127" s="58">
        <f t="shared" si="66"/>
        <v>72777.777777777461</v>
      </c>
      <c r="U127" s="58">
        <f t="shared" si="82"/>
        <v>277.77777777777777</v>
      </c>
      <c r="V127" s="58">
        <f t="shared" si="83"/>
        <v>433.02777777777595</v>
      </c>
      <c r="W127" s="58">
        <f t="shared" si="67"/>
        <v>710.80555555555372</v>
      </c>
      <c r="Y127" s="84">
        <v>99</v>
      </c>
      <c r="Z127" s="85">
        <f t="shared" si="76"/>
        <v>268302.16827051935</v>
      </c>
      <c r="AA127" s="85">
        <f t="shared" si="84"/>
        <v>427.79588785500584</v>
      </c>
      <c r="AB127" s="85">
        <f t="shared" si="85"/>
        <v>1596.3979012095904</v>
      </c>
      <c r="AC127" s="85">
        <f t="shared" si="55"/>
        <v>2024.1937890645963</v>
      </c>
      <c r="AD127" s="86">
        <f t="shared" si="56"/>
        <v>701.77712239793527</v>
      </c>
      <c r="AE127" s="50"/>
      <c r="AF127" s="84">
        <v>99</v>
      </c>
      <c r="AG127" s="85">
        <f t="shared" si="77"/>
        <v>218333.33333333369</v>
      </c>
      <c r="AH127" s="85">
        <f t="shared" si="57"/>
        <v>833.33333333333337</v>
      </c>
      <c r="AI127" s="85">
        <f t="shared" si="86"/>
        <v>1299.0833333333355</v>
      </c>
      <c r="AJ127" s="85">
        <f t="shared" si="71"/>
        <v>2132.4166666666688</v>
      </c>
      <c r="AK127" s="86">
        <f t="shared" si="58"/>
        <v>810.00000000000773</v>
      </c>
      <c r="AM127" s="80">
        <v>99</v>
      </c>
      <c r="AN127" s="59">
        <f t="shared" si="72"/>
        <v>218333.33333333369</v>
      </c>
      <c r="AO127" s="59">
        <f>IF(Obliczenia!$D$28="nie można skorzystać z programu",0,IF(AM127&lt;=$B$13,Obliczenia!$C$26/$B$13,0))</f>
        <v>833.33333333333337</v>
      </c>
      <c r="AP127" s="59">
        <f t="shared" si="87"/>
        <v>1299.0833333333355</v>
      </c>
      <c r="AQ127" s="59">
        <f t="shared" si="59"/>
        <v>2132.4166666666688</v>
      </c>
      <c r="AR127" s="59">
        <f t="shared" si="74"/>
        <v>1339.1388888888896</v>
      </c>
      <c r="AS127" s="59">
        <f t="shared" si="88"/>
        <v>793.27777777777908</v>
      </c>
      <c r="AT127" s="88">
        <f>IF(Obliczenia!$D$28="nie można skorzystać z programu",0,AR127-J127)</f>
        <v>16.722222222228538</v>
      </c>
    </row>
    <row r="128" spans="1:46" ht="14.1" customHeight="1" x14ac:dyDescent="0.3">
      <c r="A128" s="38"/>
      <c r="B128" s="38"/>
      <c r="C128" s="38"/>
      <c r="D128" s="80">
        <v>100</v>
      </c>
      <c r="E128" s="81">
        <f t="shared" si="60"/>
        <v>217499.99999999904</v>
      </c>
      <c r="F128" s="81">
        <f t="shared" si="60"/>
        <v>833.33333333333326</v>
      </c>
      <c r="G128" s="81">
        <f t="shared" si="61"/>
        <v>1294.1249999999943</v>
      </c>
      <c r="H128" s="81">
        <f t="shared" si="62"/>
        <v>484.12499999999426</v>
      </c>
      <c r="I128" s="81">
        <f t="shared" si="63"/>
        <v>2127.4583333333276</v>
      </c>
      <c r="J128" s="82">
        <f t="shared" si="47"/>
        <v>1317.4583333333276</v>
      </c>
      <c r="K128" s="83">
        <f t="shared" si="64"/>
        <v>810.00000000000011</v>
      </c>
      <c r="L128" s="59">
        <f t="shared" si="65"/>
        <v>144999.99999999936</v>
      </c>
      <c r="M128" s="59">
        <f t="shared" si="78"/>
        <v>555.55555555555554</v>
      </c>
      <c r="N128" s="59">
        <f t="shared" si="79"/>
        <v>862.74999999999625</v>
      </c>
      <c r="O128" s="59">
        <f>'Kredyt Mieszkaniowy #naStart'!$N128+'Kredyt Mieszkaniowy #naStart'!$M128</f>
        <v>1418.3055555555518</v>
      </c>
      <c r="P128" s="59">
        <f t="shared" si="80"/>
        <v>810.00000000000011</v>
      </c>
      <c r="Q128" s="59">
        <f t="shared" si="81"/>
        <v>810.00000000000011</v>
      </c>
      <c r="R128" s="59">
        <f>'Kredyt Mieszkaniowy #naStart'!$N128-'Kredyt Mieszkaniowy #naStart'!$Q128</f>
        <v>52.749999999996135</v>
      </c>
      <c r="S128" s="59">
        <f t="shared" si="52"/>
        <v>608.30555555555168</v>
      </c>
      <c r="T128" s="59">
        <f t="shared" si="66"/>
        <v>72499.99999999968</v>
      </c>
      <c r="U128" s="58">
        <f t="shared" si="82"/>
        <v>277.77777777777777</v>
      </c>
      <c r="V128" s="58">
        <f t="shared" si="83"/>
        <v>431.37499999999812</v>
      </c>
      <c r="W128" s="58">
        <f t="shared" si="67"/>
        <v>709.1527777777759</v>
      </c>
      <c r="Y128" s="84">
        <v>100</v>
      </c>
      <c r="Z128" s="85">
        <f t="shared" si="76"/>
        <v>267874.37238266435</v>
      </c>
      <c r="AA128" s="85">
        <f t="shared" si="84"/>
        <v>430.34127338774312</v>
      </c>
      <c r="AB128" s="85">
        <f t="shared" si="85"/>
        <v>1593.852515676853</v>
      </c>
      <c r="AC128" s="85">
        <f t="shared" si="55"/>
        <v>2024.1937890645961</v>
      </c>
      <c r="AD128" s="86">
        <f t="shared" si="56"/>
        <v>706.73545573126853</v>
      </c>
      <c r="AE128" s="50"/>
      <c r="AF128" s="84">
        <v>100</v>
      </c>
      <c r="AG128" s="85">
        <f t="shared" si="77"/>
        <v>217500.00000000035</v>
      </c>
      <c r="AH128" s="85">
        <f t="shared" si="57"/>
        <v>833.33333333333337</v>
      </c>
      <c r="AI128" s="85">
        <f t="shared" si="86"/>
        <v>1294.1250000000023</v>
      </c>
      <c r="AJ128" s="85">
        <f t="shared" si="71"/>
        <v>2127.4583333333358</v>
      </c>
      <c r="AK128" s="86">
        <f t="shared" si="58"/>
        <v>810.00000000000819</v>
      </c>
      <c r="AM128" s="80">
        <v>100</v>
      </c>
      <c r="AN128" s="59">
        <f t="shared" si="72"/>
        <v>217500.00000000035</v>
      </c>
      <c r="AO128" s="59">
        <f>IF(Obliczenia!$D$28="nie można skorzystać z programu",0,IF(AM128&lt;=$B$13,Obliczenia!$C$26/$B$13,0))</f>
        <v>833.33333333333337</v>
      </c>
      <c r="AP128" s="59">
        <f t="shared" si="87"/>
        <v>1294.125000000002</v>
      </c>
      <c r="AQ128" s="59">
        <f t="shared" si="59"/>
        <v>2127.4583333333353</v>
      </c>
      <c r="AR128" s="59">
        <f t="shared" si="74"/>
        <v>1337.2083333333339</v>
      </c>
      <c r="AS128" s="59">
        <f t="shared" si="88"/>
        <v>790.25000000000125</v>
      </c>
      <c r="AT128" s="88">
        <f>IF(Obliczenia!$D$28="nie można skorzystać z programu",0,AR128-J128)</f>
        <v>19.750000000006366</v>
      </c>
    </row>
    <row r="129" spans="1:46" ht="14.1" customHeight="1" x14ac:dyDescent="0.3">
      <c r="A129" s="38"/>
      <c r="B129" s="38"/>
      <c r="C129" s="38"/>
      <c r="D129" s="80">
        <v>101</v>
      </c>
      <c r="E129" s="81">
        <f t="shared" si="60"/>
        <v>216666.6666666657</v>
      </c>
      <c r="F129" s="81">
        <f t="shared" si="60"/>
        <v>833.33333333333326</v>
      </c>
      <c r="G129" s="81">
        <f t="shared" si="61"/>
        <v>1289.1666666666611</v>
      </c>
      <c r="H129" s="81">
        <f t="shared" si="62"/>
        <v>479.16666666666094</v>
      </c>
      <c r="I129" s="81">
        <f t="shared" si="63"/>
        <v>2122.4999999999945</v>
      </c>
      <c r="J129" s="82">
        <f t="shared" si="47"/>
        <v>1312.4999999999945</v>
      </c>
      <c r="K129" s="83">
        <f t="shared" si="64"/>
        <v>810.00000000000011</v>
      </c>
      <c r="L129" s="59">
        <f t="shared" si="65"/>
        <v>144444.4444444438</v>
      </c>
      <c r="M129" s="59">
        <f t="shared" si="78"/>
        <v>555.55555555555554</v>
      </c>
      <c r="N129" s="59">
        <f t="shared" si="79"/>
        <v>859.44444444444071</v>
      </c>
      <c r="O129" s="59">
        <f>'Kredyt Mieszkaniowy #naStart'!$N129+'Kredyt Mieszkaniowy #naStart'!$M129</f>
        <v>1414.9999999999964</v>
      </c>
      <c r="P129" s="59">
        <f t="shared" si="80"/>
        <v>810.00000000000011</v>
      </c>
      <c r="Q129" s="59">
        <f t="shared" si="81"/>
        <v>810.00000000000011</v>
      </c>
      <c r="R129" s="59">
        <f>'Kredyt Mieszkaniowy #naStart'!$N129-'Kredyt Mieszkaniowy #naStart'!$Q129</f>
        <v>49.444444444440592</v>
      </c>
      <c r="S129" s="59">
        <f t="shared" si="52"/>
        <v>604.99999999999625</v>
      </c>
      <c r="T129" s="58">
        <f t="shared" si="66"/>
        <v>72222.222222221899</v>
      </c>
      <c r="U129" s="58">
        <f t="shared" si="82"/>
        <v>277.77777777777777</v>
      </c>
      <c r="V129" s="58">
        <f t="shared" si="83"/>
        <v>429.72222222222035</v>
      </c>
      <c r="W129" s="58">
        <f t="shared" si="67"/>
        <v>707.49999999999818</v>
      </c>
      <c r="Y129" s="84">
        <v>101</v>
      </c>
      <c r="Z129" s="85">
        <f t="shared" si="76"/>
        <v>267444.03110927664</v>
      </c>
      <c r="AA129" s="85">
        <f t="shared" si="84"/>
        <v>432.90180396440013</v>
      </c>
      <c r="AB129" s="85">
        <f t="shared" si="85"/>
        <v>1591.2919851001961</v>
      </c>
      <c r="AC129" s="85">
        <f t="shared" si="55"/>
        <v>2024.1937890645963</v>
      </c>
      <c r="AD129" s="86">
        <f t="shared" si="56"/>
        <v>711.69378906460179</v>
      </c>
      <c r="AE129" s="50"/>
      <c r="AF129" s="84">
        <v>101</v>
      </c>
      <c r="AG129" s="85">
        <f t="shared" si="77"/>
        <v>216666.66666666701</v>
      </c>
      <c r="AH129" s="85">
        <f t="shared" si="57"/>
        <v>833.33333333333337</v>
      </c>
      <c r="AI129" s="85">
        <f t="shared" si="86"/>
        <v>1289.1666666666688</v>
      </c>
      <c r="AJ129" s="85">
        <f t="shared" si="71"/>
        <v>2122.5000000000023</v>
      </c>
      <c r="AK129" s="86">
        <f t="shared" si="58"/>
        <v>810.00000000000773</v>
      </c>
      <c r="AM129" s="80">
        <v>101</v>
      </c>
      <c r="AN129" s="59">
        <f t="shared" si="72"/>
        <v>216666.66666666701</v>
      </c>
      <c r="AO129" s="59">
        <f>IF(Obliczenia!$D$28="nie można skorzystać z programu",0,IF(AM129&lt;=$B$13,Obliczenia!$C$26/$B$13,0))</f>
        <v>833.33333333333337</v>
      </c>
      <c r="AP129" s="59">
        <f t="shared" si="87"/>
        <v>1289.1666666666688</v>
      </c>
      <c r="AQ129" s="59">
        <f t="shared" si="59"/>
        <v>2122.5000000000023</v>
      </c>
      <c r="AR129" s="59">
        <f t="shared" si="74"/>
        <v>1335.2777777777787</v>
      </c>
      <c r="AS129" s="59">
        <f t="shared" si="88"/>
        <v>787.22222222222342</v>
      </c>
      <c r="AT129" s="88">
        <f>IF(Obliczenia!$D$28="nie można skorzystać z programu",0,AR129-J129)</f>
        <v>22.777777777784195</v>
      </c>
    </row>
    <row r="130" spans="1:46" ht="14.1" customHeight="1" x14ac:dyDescent="0.3">
      <c r="A130" s="38"/>
      <c r="B130" s="38"/>
      <c r="C130" s="38"/>
      <c r="D130" s="80">
        <v>102</v>
      </c>
      <c r="E130" s="81">
        <f t="shared" si="60"/>
        <v>215833.33333333235</v>
      </c>
      <c r="F130" s="81">
        <f t="shared" si="60"/>
        <v>833.33333333333326</v>
      </c>
      <c r="G130" s="81">
        <f t="shared" si="61"/>
        <v>1284.2083333333276</v>
      </c>
      <c r="H130" s="81">
        <f t="shared" si="62"/>
        <v>474.20833333332746</v>
      </c>
      <c r="I130" s="81">
        <f t="shared" si="63"/>
        <v>2117.5416666666611</v>
      </c>
      <c r="J130" s="82">
        <f t="shared" si="47"/>
        <v>1307.5416666666611</v>
      </c>
      <c r="K130" s="83">
        <f t="shared" si="64"/>
        <v>810.00000000000011</v>
      </c>
      <c r="L130" s="59">
        <f t="shared" si="65"/>
        <v>143888.88888888824</v>
      </c>
      <c r="M130" s="59">
        <f t="shared" si="78"/>
        <v>555.55555555555554</v>
      </c>
      <c r="N130" s="59">
        <f t="shared" si="79"/>
        <v>856.13888888888505</v>
      </c>
      <c r="O130" s="59">
        <f>'Kredyt Mieszkaniowy #naStart'!$N130+'Kredyt Mieszkaniowy #naStart'!$M130</f>
        <v>1411.6944444444407</v>
      </c>
      <c r="P130" s="59">
        <f t="shared" si="80"/>
        <v>810.00000000000011</v>
      </c>
      <c r="Q130" s="59">
        <f t="shared" si="81"/>
        <v>810.00000000000011</v>
      </c>
      <c r="R130" s="59">
        <f>'Kredyt Mieszkaniowy #naStart'!$N130-'Kredyt Mieszkaniowy #naStart'!$Q130</f>
        <v>46.138888888884935</v>
      </c>
      <c r="S130" s="59">
        <f t="shared" si="52"/>
        <v>601.69444444444059</v>
      </c>
      <c r="T130" s="59">
        <f t="shared" si="66"/>
        <v>71944.444444444118</v>
      </c>
      <c r="U130" s="58">
        <f t="shared" si="82"/>
        <v>277.77777777777777</v>
      </c>
      <c r="V130" s="58">
        <f t="shared" si="83"/>
        <v>428.06944444444252</v>
      </c>
      <c r="W130" s="58">
        <f t="shared" si="67"/>
        <v>705.84722222222035</v>
      </c>
      <c r="Y130" s="84">
        <v>102</v>
      </c>
      <c r="Z130" s="85">
        <f t="shared" si="76"/>
        <v>267011.12930531224</v>
      </c>
      <c r="AA130" s="85">
        <f t="shared" si="84"/>
        <v>435.47756969798849</v>
      </c>
      <c r="AB130" s="85">
        <f t="shared" si="85"/>
        <v>1588.7162193666079</v>
      </c>
      <c r="AC130" s="85">
        <f t="shared" si="55"/>
        <v>2024.1937890645963</v>
      </c>
      <c r="AD130" s="86">
        <f t="shared" si="56"/>
        <v>716.65212239793527</v>
      </c>
      <c r="AE130" s="50"/>
      <c r="AF130" s="84">
        <v>102</v>
      </c>
      <c r="AG130" s="85">
        <f t="shared" si="77"/>
        <v>215833.33333333366</v>
      </c>
      <c r="AH130" s="85">
        <f t="shared" si="57"/>
        <v>833.33333333333337</v>
      </c>
      <c r="AI130" s="85">
        <f t="shared" si="86"/>
        <v>1284.2083333333353</v>
      </c>
      <c r="AJ130" s="85">
        <f t="shared" si="71"/>
        <v>2117.5416666666688</v>
      </c>
      <c r="AK130" s="86">
        <f t="shared" si="58"/>
        <v>810.00000000000773</v>
      </c>
      <c r="AM130" s="80">
        <v>102</v>
      </c>
      <c r="AN130" s="59">
        <f t="shared" si="72"/>
        <v>215833.33333333366</v>
      </c>
      <c r="AO130" s="59">
        <f>IF(Obliczenia!$D$28="nie można skorzystać z programu",0,IF(AM130&lt;=$B$13,Obliczenia!$C$26/$B$13,0))</f>
        <v>833.33333333333337</v>
      </c>
      <c r="AP130" s="59">
        <f t="shared" si="87"/>
        <v>1284.2083333333355</v>
      </c>
      <c r="AQ130" s="59">
        <f t="shared" si="59"/>
        <v>2117.5416666666688</v>
      </c>
      <c r="AR130" s="59">
        <f t="shared" si="74"/>
        <v>1333.3472222222231</v>
      </c>
      <c r="AS130" s="59">
        <f t="shared" si="88"/>
        <v>784.19444444444559</v>
      </c>
      <c r="AT130" s="88">
        <f>IF(Obliczenia!$D$28="nie można skorzystać z programu",0,AR130-J130)</f>
        <v>25.805555555562023</v>
      </c>
    </row>
    <row r="131" spans="1:46" ht="14.1" customHeight="1" x14ac:dyDescent="0.3">
      <c r="A131" s="38"/>
      <c r="B131" s="38"/>
      <c r="C131" s="38"/>
      <c r="D131" s="80">
        <v>103</v>
      </c>
      <c r="E131" s="81">
        <f t="shared" si="60"/>
        <v>214999.99999999901</v>
      </c>
      <c r="F131" s="81">
        <f t="shared" si="60"/>
        <v>833.33333333333326</v>
      </c>
      <c r="G131" s="81">
        <f t="shared" si="61"/>
        <v>1279.2499999999943</v>
      </c>
      <c r="H131" s="81">
        <f t="shared" si="62"/>
        <v>469.24999999999415</v>
      </c>
      <c r="I131" s="81">
        <f t="shared" si="63"/>
        <v>2112.5833333333276</v>
      </c>
      <c r="J131" s="82">
        <f t="shared" si="47"/>
        <v>1302.5833333333276</v>
      </c>
      <c r="K131" s="83">
        <f t="shared" si="64"/>
        <v>810.00000000000011</v>
      </c>
      <c r="L131" s="59">
        <f t="shared" si="65"/>
        <v>143333.33333333267</v>
      </c>
      <c r="M131" s="59">
        <f t="shared" si="78"/>
        <v>555.55555555555554</v>
      </c>
      <c r="N131" s="59">
        <f t="shared" si="79"/>
        <v>852.83333333332951</v>
      </c>
      <c r="O131" s="59">
        <f>'Kredyt Mieszkaniowy #naStart'!$N131+'Kredyt Mieszkaniowy #naStart'!$M131</f>
        <v>1408.388888888885</v>
      </c>
      <c r="P131" s="59">
        <f t="shared" si="80"/>
        <v>810.00000000000011</v>
      </c>
      <c r="Q131" s="59">
        <f t="shared" si="81"/>
        <v>810.00000000000011</v>
      </c>
      <c r="R131" s="59">
        <f>'Kredyt Mieszkaniowy #naStart'!$N131-'Kredyt Mieszkaniowy #naStart'!$Q131</f>
        <v>42.833333333329392</v>
      </c>
      <c r="S131" s="59">
        <f t="shared" si="52"/>
        <v>598.38888888888494</v>
      </c>
      <c r="T131" s="58">
        <f t="shared" si="66"/>
        <v>71666.666666666337</v>
      </c>
      <c r="U131" s="58">
        <f t="shared" si="82"/>
        <v>277.77777777777777</v>
      </c>
      <c r="V131" s="58">
        <f t="shared" si="83"/>
        <v>426.41666666666475</v>
      </c>
      <c r="W131" s="58">
        <f t="shared" si="67"/>
        <v>704.19444444444252</v>
      </c>
      <c r="Y131" s="84">
        <v>103</v>
      </c>
      <c r="Z131" s="85">
        <f t="shared" si="76"/>
        <v>266575.65173561423</v>
      </c>
      <c r="AA131" s="85">
        <f t="shared" si="84"/>
        <v>438.06866123769134</v>
      </c>
      <c r="AB131" s="85">
        <f t="shared" si="85"/>
        <v>1586.1251278269049</v>
      </c>
      <c r="AC131" s="85">
        <f t="shared" si="55"/>
        <v>2024.1937890645963</v>
      </c>
      <c r="AD131" s="86">
        <f t="shared" si="56"/>
        <v>721.61045573126876</v>
      </c>
      <c r="AE131" s="50"/>
      <c r="AF131" s="84">
        <v>103</v>
      </c>
      <c r="AG131" s="85">
        <f t="shared" si="77"/>
        <v>215000.00000000032</v>
      </c>
      <c r="AH131" s="85">
        <f t="shared" si="57"/>
        <v>833.33333333333337</v>
      </c>
      <c r="AI131" s="85">
        <f t="shared" si="86"/>
        <v>1279.250000000002</v>
      </c>
      <c r="AJ131" s="85">
        <f t="shared" si="71"/>
        <v>2112.5833333333353</v>
      </c>
      <c r="AK131" s="86">
        <f t="shared" si="58"/>
        <v>810.00000000000773</v>
      </c>
      <c r="AM131" s="80">
        <v>103</v>
      </c>
      <c r="AN131" s="59">
        <f t="shared" si="72"/>
        <v>215000.00000000032</v>
      </c>
      <c r="AO131" s="59">
        <f>IF(Obliczenia!$D$28="nie można skorzystać z programu",0,IF(AM131&lt;=$B$13,Obliczenia!$C$26/$B$13,0))</f>
        <v>833.33333333333337</v>
      </c>
      <c r="AP131" s="59">
        <f t="shared" si="87"/>
        <v>1279.250000000002</v>
      </c>
      <c r="AQ131" s="59">
        <f t="shared" si="59"/>
        <v>2112.5833333333353</v>
      </c>
      <c r="AR131" s="59">
        <f t="shared" si="74"/>
        <v>1331.4166666666674</v>
      </c>
      <c r="AS131" s="59">
        <f t="shared" si="88"/>
        <v>781.16666666666788</v>
      </c>
      <c r="AT131" s="88">
        <f>IF(Obliczenia!$D$28="nie można skorzystać z programu",0,AR131-J131)</f>
        <v>28.833333333339851</v>
      </c>
    </row>
    <row r="132" spans="1:46" ht="14.1" customHeight="1" x14ac:dyDescent="0.3">
      <c r="A132" s="38"/>
      <c r="B132" s="38"/>
      <c r="C132" s="38"/>
      <c r="D132" s="80">
        <v>104</v>
      </c>
      <c r="E132" s="81">
        <f t="shared" si="60"/>
        <v>214166.66666666567</v>
      </c>
      <c r="F132" s="81">
        <f t="shared" si="60"/>
        <v>833.33333333333326</v>
      </c>
      <c r="G132" s="81">
        <f t="shared" si="61"/>
        <v>1274.2916666666608</v>
      </c>
      <c r="H132" s="81">
        <f t="shared" si="62"/>
        <v>464.29166666666066</v>
      </c>
      <c r="I132" s="81">
        <f t="shared" si="63"/>
        <v>2107.6249999999941</v>
      </c>
      <c r="J132" s="82">
        <f t="shared" si="47"/>
        <v>1297.6249999999941</v>
      </c>
      <c r="K132" s="83">
        <f t="shared" si="64"/>
        <v>810.00000000000011</v>
      </c>
      <c r="L132" s="59">
        <f t="shared" si="65"/>
        <v>142777.77777777711</v>
      </c>
      <c r="M132" s="59">
        <f t="shared" si="78"/>
        <v>555.55555555555554</v>
      </c>
      <c r="N132" s="59">
        <f t="shared" si="79"/>
        <v>849.52777777777385</v>
      </c>
      <c r="O132" s="59">
        <f>'Kredyt Mieszkaniowy #naStart'!$N132+'Kredyt Mieszkaniowy #naStart'!$M132</f>
        <v>1405.0833333333294</v>
      </c>
      <c r="P132" s="59">
        <f t="shared" si="80"/>
        <v>810.00000000000011</v>
      </c>
      <c r="Q132" s="59">
        <f t="shared" si="81"/>
        <v>810.00000000000011</v>
      </c>
      <c r="R132" s="59">
        <f>'Kredyt Mieszkaniowy #naStart'!$N132-'Kredyt Mieszkaniowy #naStart'!$Q132</f>
        <v>39.527777777773736</v>
      </c>
      <c r="S132" s="59">
        <f t="shared" si="52"/>
        <v>595.08333333332928</v>
      </c>
      <c r="T132" s="59">
        <f t="shared" si="66"/>
        <v>71388.888888888556</v>
      </c>
      <c r="U132" s="58">
        <f t="shared" si="82"/>
        <v>277.77777777777777</v>
      </c>
      <c r="V132" s="58">
        <f t="shared" si="83"/>
        <v>424.76388888888692</v>
      </c>
      <c r="W132" s="58">
        <f t="shared" si="67"/>
        <v>702.5416666666647</v>
      </c>
      <c r="Y132" s="84">
        <v>104</v>
      </c>
      <c r="Z132" s="85">
        <f t="shared" si="76"/>
        <v>266137.58307437651</v>
      </c>
      <c r="AA132" s="85">
        <f t="shared" si="84"/>
        <v>440.6751697720556</v>
      </c>
      <c r="AB132" s="85">
        <f t="shared" si="85"/>
        <v>1583.5186192925403</v>
      </c>
      <c r="AC132" s="85">
        <f t="shared" si="55"/>
        <v>2024.1937890645959</v>
      </c>
      <c r="AD132" s="86">
        <f t="shared" si="56"/>
        <v>726.56878906460179</v>
      </c>
      <c r="AE132" s="50"/>
      <c r="AF132" s="84">
        <v>104</v>
      </c>
      <c r="AG132" s="85">
        <f t="shared" si="77"/>
        <v>214166.66666666698</v>
      </c>
      <c r="AH132" s="85">
        <f t="shared" si="57"/>
        <v>833.33333333333337</v>
      </c>
      <c r="AI132" s="85">
        <f t="shared" si="86"/>
        <v>1274.2916666666686</v>
      </c>
      <c r="AJ132" s="85">
        <f t="shared" si="71"/>
        <v>2107.6250000000018</v>
      </c>
      <c r="AK132" s="86">
        <f t="shared" si="58"/>
        <v>810.00000000000773</v>
      </c>
      <c r="AM132" s="80">
        <v>104</v>
      </c>
      <c r="AN132" s="59">
        <f t="shared" si="72"/>
        <v>214166.66666666698</v>
      </c>
      <c r="AO132" s="59">
        <f>IF(Obliczenia!$D$28="nie można skorzystać z programu",0,IF(AM132&lt;=$B$13,Obliczenia!$C$26/$B$13,0))</f>
        <v>833.33333333333337</v>
      </c>
      <c r="AP132" s="59">
        <f t="shared" si="87"/>
        <v>1274.2916666666686</v>
      </c>
      <c r="AQ132" s="59">
        <f t="shared" si="59"/>
        <v>2107.6250000000018</v>
      </c>
      <c r="AR132" s="59">
        <f t="shared" si="74"/>
        <v>1329.4861111111118</v>
      </c>
      <c r="AS132" s="59">
        <f t="shared" si="88"/>
        <v>778.13888888889005</v>
      </c>
      <c r="AT132" s="88">
        <f>IF(Obliczenia!$D$28="nie można skorzystać z programu",0,AR132-J132)</f>
        <v>31.86111111111768</v>
      </c>
    </row>
    <row r="133" spans="1:46" ht="14.1" customHeight="1" x14ac:dyDescent="0.3">
      <c r="A133" s="38"/>
      <c r="B133" s="38"/>
      <c r="C133" s="38"/>
      <c r="D133" s="80">
        <v>105</v>
      </c>
      <c r="E133" s="81">
        <f t="shared" si="60"/>
        <v>213333.33333333232</v>
      </c>
      <c r="F133" s="81">
        <f t="shared" si="60"/>
        <v>833.33333333333326</v>
      </c>
      <c r="G133" s="81">
        <f t="shared" si="61"/>
        <v>1269.3333333333273</v>
      </c>
      <c r="H133" s="81">
        <f t="shared" si="62"/>
        <v>459.33333333332718</v>
      </c>
      <c r="I133" s="81">
        <f t="shared" si="63"/>
        <v>2102.6666666666606</v>
      </c>
      <c r="J133" s="82">
        <f t="shared" si="47"/>
        <v>1292.6666666666606</v>
      </c>
      <c r="K133" s="83">
        <f t="shared" si="64"/>
        <v>810.00000000000011</v>
      </c>
      <c r="L133" s="59">
        <f t="shared" si="65"/>
        <v>142222.22222222155</v>
      </c>
      <c r="M133" s="59">
        <f t="shared" si="78"/>
        <v>555.55555555555554</v>
      </c>
      <c r="N133" s="59">
        <f t="shared" si="79"/>
        <v>846.22222222221819</v>
      </c>
      <c r="O133" s="59">
        <f>'Kredyt Mieszkaniowy #naStart'!$N133+'Kredyt Mieszkaniowy #naStart'!$M133</f>
        <v>1401.7777777777737</v>
      </c>
      <c r="P133" s="59">
        <f t="shared" si="80"/>
        <v>810.00000000000011</v>
      </c>
      <c r="Q133" s="59">
        <f t="shared" si="81"/>
        <v>810.00000000000011</v>
      </c>
      <c r="R133" s="59">
        <f>'Kredyt Mieszkaniowy #naStart'!$N133-'Kredyt Mieszkaniowy #naStart'!$Q133</f>
        <v>36.222222222218079</v>
      </c>
      <c r="S133" s="59">
        <f t="shared" si="52"/>
        <v>591.77777777777362</v>
      </c>
      <c r="T133" s="58">
        <f t="shared" si="66"/>
        <v>71111.111111110775</v>
      </c>
      <c r="U133" s="58">
        <f t="shared" si="82"/>
        <v>277.77777777777777</v>
      </c>
      <c r="V133" s="58">
        <f t="shared" si="83"/>
        <v>423.1111111111091</v>
      </c>
      <c r="W133" s="58">
        <f t="shared" si="67"/>
        <v>700.88888888888687</v>
      </c>
      <c r="Y133" s="84">
        <v>105</v>
      </c>
      <c r="Z133" s="85">
        <f t="shared" si="76"/>
        <v>265696.90790460445</v>
      </c>
      <c r="AA133" s="85">
        <f t="shared" si="84"/>
        <v>443.29718703219936</v>
      </c>
      <c r="AB133" s="85">
        <f t="shared" si="85"/>
        <v>1580.8966020323967</v>
      </c>
      <c r="AC133" s="85">
        <f t="shared" si="55"/>
        <v>2024.1937890645961</v>
      </c>
      <c r="AD133" s="86">
        <f t="shared" si="56"/>
        <v>731.5271223979355</v>
      </c>
      <c r="AE133" s="50"/>
      <c r="AF133" s="84">
        <v>105</v>
      </c>
      <c r="AG133" s="85">
        <f t="shared" si="77"/>
        <v>213333.33333333363</v>
      </c>
      <c r="AH133" s="85">
        <f t="shared" si="57"/>
        <v>833.33333333333337</v>
      </c>
      <c r="AI133" s="85">
        <f t="shared" si="86"/>
        <v>1269.3333333333353</v>
      </c>
      <c r="AJ133" s="85">
        <f t="shared" si="71"/>
        <v>2102.6666666666688</v>
      </c>
      <c r="AK133" s="86">
        <f t="shared" si="58"/>
        <v>810.00000000000819</v>
      </c>
      <c r="AM133" s="80">
        <v>105</v>
      </c>
      <c r="AN133" s="59">
        <f t="shared" si="72"/>
        <v>213333.33333333363</v>
      </c>
      <c r="AO133" s="59">
        <f>IF(Obliczenia!$D$28="nie można skorzystać z programu",0,IF(AM133&lt;=$B$13,Obliczenia!$C$26/$B$13,0))</f>
        <v>833.33333333333337</v>
      </c>
      <c r="AP133" s="59">
        <f t="shared" si="87"/>
        <v>1269.3333333333351</v>
      </c>
      <c r="AQ133" s="59">
        <f t="shared" si="59"/>
        <v>2102.6666666666683</v>
      </c>
      <c r="AR133" s="59">
        <f t="shared" si="74"/>
        <v>1327.5555555555561</v>
      </c>
      <c r="AS133" s="59">
        <f t="shared" si="88"/>
        <v>775.11111111111222</v>
      </c>
      <c r="AT133" s="88">
        <f>IF(Obliczenia!$D$28="nie można skorzystać z programu",0,AR133-J133)</f>
        <v>34.888888888895508</v>
      </c>
    </row>
    <row r="134" spans="1:46" ht="14.1" customHeight="1" x14ac:dyDescent="0.3">
      <c r="A134" s="38"/>
      <c r="B134" s="38"/>
      <c r="C134" s="38"/>
      <c r="D134" s="80">
        <v>106</v>
      </c>
      <c r="E134" s="81">
        <f t="shared" si="60"/>
        <v>212499.99999999898</v>
      </c>
      <c r="F134" s="81">
        <f t="shared" si="60"/>
        <v>833.33333333333326</v>
      </c>
      <c r="G134" s="81">
        <f t="shared" si="61"/>
        <v>1264.3749999999941</v>
      </c>
      <c r="H134" s="81">
        <f t="shared" si="62"/>
        <v>454.37499999999403</v>
      </c>
      <c r="I134" s="81">
        <f t="shared" si="63"/>
        <v>2097.7083333333276</v>
      </c>
      <c r="J134" s="82">
        <f t="shared" si="47"/>
        <v>1287.7083333333273</v>
      </c>
      <c r="K134" s="83">
        <f t="shared" si="64"/>
        <v>810.00000000000011</v>
      </c>
      <c r="L134" s="59">
        <f t="shared" si="65"/>
        <v>141666.66666666599</v>
      </c>
      <c r="M134" s="59">
        <f t="shared" si="78"/>
        <v>555.55555555555554</v>
      </c>
      <c r="N134" s="59">
        <f t="shared" si="79"/>
        <v>842.91666666666276</v>
      </c>
      <c r="O134" s="59">
        <f>'Kredyt Mieszkaniowy #naStart'!$N134+'Kredyt Mieszkaniowy #naStart'!$M134</f>
        <v>1398.4722222222183</v>
      </c>
      <c r="P134" s="59">
        <f t="shared" si="80"/>
        <v>810.00000000000011</v>
      </c>
      <c r="Q134" s="59">
        <f t="shared" si="81"/>
        <v>810.00000000000011</v>
      </c>
      <c r="R134" s="59">
        <f>'Kredyt Mieszkaniowy #naStart'!$N134-'Kredyt Mieszkaniowy #naStart'!$Q134</f>
        <v>32.91666666666265</v>
      </c>
      <c r="S134" s="59">
        <f t="shared" si="52"/>
        <v>588.47222222221819</v>
      </c>
      <c r="T134" s="59">
        <f t="shared" si="66"/>
        <v>70833.333333332994</v>
      </c>
      <c r="U134" s="58">
        <f t="shared" si="82"/>
        <v>277.77777777777777</v>
      </c>
      <c r="V134" s="58">
        <f t="shared" si="83"/>
        <v>421.45833333333138</v>
      </c>
      <c r="W134" s="58">
        <f t="shared" si="67"/>
        <v>699.23611111110915</v>
      </c>
      <c r="Y134" s="84">
        <v>106</v>
      </c>
      <c r="Z134" s="85">
        <f t="shared" si="76"/>
        <v>265253.61071757227</v>
      </c>
      <c r="AA134" s="85">
        <f t="shared" si="84"/>
        <v>445.93480529504103</v>
      </c>
      <c r="AB134" s="85">
        <f t="shared" si="85"/>
        <v>1578.2589837695552</v>
      </c>
      <c r="AC134" s="85">
        <f t="shared" si="55"/>
        <v>2024.1937890645963</v>
      </c>
      <c r="AD134" s="86">
        <f t="shared" si="56"/>
        <v>736.48545573126898</v>
      </c>
      <c r="AE134" s="50"/>
      <c r="AF134" s="84">
        <v>106</v>
      </c>
      <c r="AG134" s="85">
        <f t="shared" si="77"/>
        <v>212500.00000000029</v>
      </c>
      <c r="AH134" s="85">
        <f t="shared" si="57"/>
        <v>833.33333333333337</v>
      </c>
      <c r="AI134" s="85">
        <f t="shared" si="86"/>
        <v>1264.3750000000018</v>
      </c>
      <c r="AJ134" s="85">
        <f t="shared" si="71"/>
        <v>2097.7083333333353</v>
      </c>
      <c r="AK134" s="86">
        <f t="shared" si="58"/>
        <v>810.00000000000796</v>
      </c>
      <c r="AM134" s="80">
        <v>106</v>
      </c>
      <c r="AN134" s="59">
        <f t="shared" si="72"/>
        <v>212500.00000000029</v>
      </c>
      <c r="AO134" s="59">
        <f>IF(Obliczenia!$D$28="nie można skorzystać z programu",0,IF(AM134&lt;=$B$13,Obliczenia!$C$26/$B$13,0))</f>
        <v>833.33333333333337</v>
      </c>
      <c r="AP134" s="59">
        <f t="shared" si="87"/>
        <v>1264.3750000000018</v>
      </c>
      <c r="AQ134" s="59">
        <f t="shared" si="59"/>
        <v>2097.7083333333353</v>
      </c>
      <c r="AR134" s="59">
        <f t="shared" si="74"/>
        <v>1325.6250000000009</v>
      </c>
      <c r="AS134" s="59">
        <f t="shared" si="88"/>
        <v>772.08333333333439</v>
      </c>
      <c r="AT134" s="88">
        <f>IF(Obliczenia!$D$28="nie można skorzystać z programu",0,AR134-J134)</f>
        <v>37.916666666673564</v>
      </c>
    </row>
    <row r="135" spans="1:46" ht="14.1" customHeight="1" x14ac:dyDescent="0.3">
      <c r="A135" s="38"/>
      <c r="B135" s="38"/>
      <c r="C135" s="38"/>
      <c r="D135" s="80">
        <v>107</v>
      </c>
      <c r="E135" s="81">
        <f t="shared" si="60"/>
        <v>211666.66666666564</v>
      </c>
      <c r="F135" s="81">
        <f t="shared" si="60"/>
        <v>833.33333333333326</v>
      </c>
      <c r="G135" s="81">
        <f t="shared" si="61"/>
        <v>1259.4166666666606</v>
      </c>
      <c r="H135" s="81">
        <f t="shared" si="62"/>
        <v>449.41666666666055</v>
      </c>
      <c r="I135" s="81">
        <f t="shared" si="63"/>
        <v>2092.7499999999941</v>
      </c>
      <c r="J135" s="82">
        <f t="shared" si="47"/>
        <v>1282.7499999999939</v>
      </c>
      <c r="K135" s="83">
        <f t="shared" si="64"/>
        <v>810.00000000000011</v>
      </c>
      <c r="L135" s="59">
        <f t="shared" si="65"/>
        <v>141111.11111111043</v>
      </c>
      <c r="M135" s="59">
        <f t="shared" si="78"/>
        <v>555.55555555555554</v>
      </c>
      <c r="N135" s="59">
        <f t="shared" si="79"/>
        <v>839.61111111110711</v>
      </c>
      <c r="O135" s="59">
        <f>'Kredyt Mieszkaniowy #naStart'!$N135+'Kredyt Mieszkaniowy #naStart'!$M135</f>
        <v>1395.1666666666626</v>
      </c>
      <c r="P135" s="59">
        <f t="shared" si="80"/>
        <v>810.00000000000011</v>
      </c>
      <c r="Q135" s="59">
        <f t="shared" si="81"/>
        <v>810.00000000000011</v>
      </c>
      <c r="R135" s="59">
        <f>'Kredyt Mieszkaniowy #naStart'!$N135-'Kredyt Mieszkaniowy #naStart'!$Q135</f>
        <v>29.611111111106993</v>
      </c>
      <c r="S135" s="59">
        <f t="shared" si="52"/>
        <v>585.16666666666254</v>
      </c>
      <c r="T135" s="58">
        <f t="shared" si="66"/>
        <v>70555.555555555213</v>
      </c>
      <c r="U135" s="58">
        <f t="shared" si="82"/>
        <v>277.77777777777777</v>
      </c>
      <c r="V135" s="58">
        <f t="shared" si="83"/>
        <v>419.80555555555355</v>
      </c>
      <c r="W135" s="58">
        <f t="shared" si="67"/>
        <v>697.58333333333132</v>
      </c>
      <c r="Y135" s="84">
        <v>107</v>
      </c>
      <c r="Z135" s="85">
        <f t="shared" si="76"/>
        <v>264807.67591227725</v>
      </c>
      <c r="AA135" s="85">
        <f t="shared" si="84"/>
        <v>448.58811738654657</v>
      </c>
      <c r="AB135" s="85">
        <f t="shared" si="85"/>
        <v>1575.6056716780497</v>
      </c>
      <c r="AC135" s="85">
        <f t="shared" si="55"/>
        <v>2024.1937890645963</v>
      </c>
      <c r="AD135" s="86">
        <f t="shared" si="56"/>
        <v>741.44378906460247</v>
      </c>
      <c r="AE135" s="50"/>
      <c r="AF135" s="84">
        <v>107</v>
      </c>
      <c r="AG135" s="85">
        <f t="shared" si="77"/>
        <v>211666.66666666695</v>
      </c>
      <c r="AH135" s="85">
        <f t="shared" si="57"/>
        <v>833.33333333333337</v>
      </c>
      <c r="AI135" s="85">
        <f t="shared" si="86"/>
        <v>1259.4166666666683</v>
      </c>
      <c r="AJ135" s="85">
        <f t="shared" si="71"/>
        <v>2092.7500000000018</v>
      </c>
      <c r="AK135" s="86">
        <f t="shared" si="58"/>
        <v>810.00000000000796</v>
      </c>
      <c r="AM135" s="80">
        <v>107</v>
      </c>
      <c r="AN135" s="59">
        <f t="shared" si="72"/>
        <v>211666.66666666695</v>
      </c>
      <c r="AO135" s="59">
        <f>IF(Obliczenia!$D$28="nie można skorzystać z programu",0,IF(AM135&lt;=$B$13,Obliczenia!$C$26/$B$13,0))</f>
        <v>833.33333333333337</v>
      </c>
      <c r="AP135" s="59">
        <f t="shared" si="87"/>
        <v>1259.4166666666686</v>
      </c>
      <c r="AQ135" s="59">
        <f t="shared" si="59"/>
        <v>2092.7500000000018</v>
      </c>
      <c r="AR135" s="59">
        <f t="shared" si="74"/>
        <v>1323.6944444444453</v>
      </c>
      <c r="AS135" s="59">
        <f t="shared" si="88"/>
        <v>769.05555555555657</v>
      </c>
      <c r="AT135" s="88">
        <f>IF(Obliczenia!$D$28="nie można skorzystać z programu",0,AR135-J135)</f>
        <v>40.944444444451392</v>
      </c>
    </row>
    <row r="136" spans="1:46" ht="14.1" customHeight="1" x14ac:dyDescent="0.3">
      <c r="A136" s="38"/>
      <c r="B136" s="38"/>
      <c r="C136" s="38"/>
      <c r="D136" s="80">
        <v>108</v>
      </c>
      <c r="E136" s="81">
        <f t="shared" si="60"/>
        <v>210833.3333333323</v>
      </c>
      <c r="F136" s="81">
        <f t="shared" si="60"/>
        <v>833.33333333333326</v>
      </c>
      <c r="G136" s="81">
        <f t="shared" si="61"/>
        <v>1254.4583333333273</v>
      </c>
      <c r="H136" s="81">
        <f t="shared" si="62"/>
        <v>444.45833333332723</v>
      </c>
      <c r="I136" s="81">
        <f t="shared" si="63"/>
        <v>2087.7916666666606</v>
      </c>
      <c r="J136" s="82">
        <f t="shared" si="47"/>
        <v>1277.7916666666606</v>
      </c>
      <c r="K136" s="83">
        <f t="shared" si="64"/>
        <v>810.00000000000011</v>
      </c>
      <c r="L136" s="59">
        <f t="shared" si="65"/>
        <v>140555.55555555486</v>
      </c>
      <c r="M136" s="59">
        <f t="shared" si="78"/>
        <v>555.55555555555554</v>
      </c>
      <c r="N136" s="59">
        <f t="shared" si="79"/>
        <v>836.30555555555156</v>
      </c>
      <c r="O136" s="59">
        <f>'Kredyt Mieszkaniowy #naStart'!$N136+'Kredyt Mieszkaniowy #naStart'!$M136</f>
        <v>1391.8611111111072</v>
      </c>
      <c r="P136" s="59">
        <f t="shared" si="80"/>
        <v>810.00000000000011</v>
      </c>
      <c r="Q136" s="59">
        <f t="shared" si="81"/>
        <v>810.00000000000011</v>
      </c>
      <c r="R136" s="59">
        <f>'Kredyt Mieszkaniowy #naStart'!$N136-'Kredyt Mieszkaniowy #naStart'!$Q136</f>
        <v>26.30555555555145</v>
      </c>
      <c r="S136" s="59">
        <f t="shared" si="52"/>
        <v>581.86111111110711</v>
      </c>
      <c r="T136" s="59">
        <f t="shared" si="66"/>
        <v>70277.777777777432</v>
      </c>
      <c r="U136" s="58">
        <f t="shared" si="82"/>
        <v>277.77777777777777</v>
      </c>
      <c r="V136" s="58">
        <f t="shared" si="83"/>
        <v>418.15277777777578</v>
      </c>
      <c r="W136" s="58">
        <f t="shared" si="67"/>
        <v>695.93055555555361</v>
      </c>
      <c r="Y136" s="84">
        <v>108</v>
      </c>
      <c r="Z136" s="85">
        <f t="shared" si="76"/>
        <v>264359.08779489069</v>
      </c>
      <c r="AA136" s="85">
        <f t="shared" si="84"/>
        <v>451.25721668499642</v>
      </c>
      <c r="AB136" s="85">
        <f t="shared" si="85"/>
        <v>1572.9365723795997</v>
      </c>
      <c r="AC136" s="85">
        <f t="shared" si="55"/>
        <v>2024.1937890645961</v>
      </c>
      <c r="AD136" s="86">
        <f t="shared" si="56"/>
        <v>746.4021223979355</v>
      </c>
      <c r="AE136" s="50"/>
      <c r="AF136" s="84">
        <v>108</v>
      </c>
      <c r="AG136" s="85">
        <f t="shared" si="77"/>
        <v>210833.3333333336</v>
      </c>
      <c r="AH136" s="85">
        <f t="shared" si="57"/>
        <v>833.33333333333337</v>
      </c>
      <c r="AI136" s="85">
        <f t="shared" si="86"/>
        <v>1254.4583333333351</v>
      </c>
      <c r="AJ136" s="85">
        <f t="shared" si="71"/>
        <v>2087.7916666666683</v>
      </c>
      <c r="AK136" s="86">
        <f t="shared" si="58"/>
        <v>810.00000000000773</v>
      </c>
      <c r="AM136" s="80">
        <v>108</v>
      </c>
      <c r="AN136" s="59">
        <f t="shared" si="72"/>
        <v>210833.3333333336</v>
      </c>
      <c r="AO136" s="59">
        <f>IF(Obliczenia!$D$28="nie można skorzystać z programu",0,IF(AM136&lt;=$B$13,Obliczenia!$C$26/$B$13,0))</f>
        <v>833.33333333333337</v>
      </c>
      <c r="AP136" s="59">
        <f t="shared" si="87"/>
        <v>1254.4583333333351</v>
      </c>
      <c r="AQ136" s="59">
        <f t="shared" si="59"/>
        <v>2087.7916666666683</v>
      </c>
      <c r="AR136" s="59">
        <f t="shared" si="74"/>
        <v>1321.7638888888896</v>
      </c>
      <c r="AS136" s="59">
        <f t="shared" si="88"/>
        <v>766.02777777777874</v>
      </c>
      <c r="AT136" s="88">
        <f>IF(Obliczenia!$D$28="nie można skorzystać z programu",0,AR136-J136)</f>
        <v>43.972222222228993</v>
      </c>
    </row>
    <row r="137" spans="1:46" ht="14.1" customHeight="1" x14ac:dyDescent="0.3">
      <c r="A137" s="38"/>
      <c r="B137" s="38"/>
      <c r="C137" s="38"/>
      <c r="D137" s="80">
        <v>109</v>
      </c>
      <c r="E137" s="81">
        <f t="shared" si="60"/>
        <v>209999.99999999895</v>
      </c>
      <c r="F137" s="81">
        <f t="shared" si="60"/>
        <v>833.33333333333326</v>
      </c>
      <c r="G137" s="81">
        <f t="shared" si="61"/>
        <v>1249.4999999999939</v>
      </c>
      <c r="H137" s="81">
        <f t="shared" si="62"/>
        <v>439.49999999999375</v>
      </c>
      <c r="I137" s="81">
        <f t="shared" si="63"/>
        <v>2082.8333333333276</v>
      </c>
      <c r="J137" s="82">
        <f t="shared" si="47"/>
        <v>1272.8333333333271</v>
      </c>
      <c r="K137" s="83">
        <f t="shared" si="64"/>
        <v>810.00000000000011</v>
      </c>
      <c r="L137" s="59">
        <f t="shared" si="65"/>
        <v>139999.9999999993</v>
      </c>
      <c r="M137" s="59">
        <f t="shared" si="78"/>
        <v>555.55555555555554</v>
      </c>
      <c r="N137" s="59">
        <f t="shared" si="79"/>
        <v>832.99999999999591</v>
      </c>
      <c r="O137" s="59">
        <f>'Kredyt Mieszkaniowy #naStart'!$N137+'Kredyt Mieszkaniowy #naStart'!$M137</f>
        <v>1388.5555555555516</v>
      </c>
      <c r="P137" s="59">
        <f t="shared" si="80"/>
        <v>810.00000000000011</v>
      </c>
      <c r="Q137" s="59">
        <f t="shared" si="81"/>
        <v>810.00000000000011</v>
      </c>
      <c r="R137" s="59">
        <f>'Kredyt Mieszkaniowy #naStart'!$N137-'Kredyt Mieszkaniowy #naStart'!$Q137</f>
        <v>22.999999999995794</v>
      </c>
      <c r="S137" s="59">
        <f t="shared" si="52"/>
        <v>578.55555555555145</v>
      </c>
      <c r="T137" s="58">
        <f t="shared" si="66"/>
        <v>69999.999999999651</v>
      </c>
      <c r="U137" s="58">
        <f t="shared" si="82"/>
        <v>277.77777777777777</v>
      </c>
      <c r="V137" s="58">
        <f t="shared" si="83"/>
        <v>416.49999999999795</v>
      </c>
      <c r="W137" s="58">
        <f t="shared" si="67"/>
        <v>694.27777777777578</v>
      </c>
      <c r="Y137" s="84">
        <v>109</v>
      </c>
      <c r="Z137" s="85">
        <f t="shared" si="76"/>
        <v>263907.8305782057</v>
      </c>
      <c r="AA137" s="85">
        <f t="shared" si="84"/>
        <v>453.94219712427218</v>
      </c>
      <c r="AB137" s="85">
        <f t="shared" si="85"/>
        <v>1570.251591940324</v>
      </c>
      <c r="AC137" s="85">
        <f t="shared" si="55"/>
        <v>2024.1937890645963</v>
      </c>
      <c r="AD137" s="86">
        <f t="shared" si="56"/>
        <v>751.36045573126921</v>
      </c>
      <c r="AE137" s="50"/>
      <c r="AF137" s="84">
        <v>109</v>
      </c>
      <c r="AG137" s="85">
        <f t="shared" si="77"/>
        <v>210000.00000000026</v>
      </c>
      <c r="AH137" s="85">
        <f t="shared" si="57"/>
        <v>833.33333333333337</v>
      </c>
      <c r="AI137" s="85">
        <f t="shared" si="86"/>
        <v>1249.5000000000016</v>
      </c>
      <c r="AJ137" s="85">
        <f t="shared" si="71"/>
        <v>2082.8333333333348</v>
      </c>
      <c r="AK137" s="86">
        <f t="shared" si="58"/>
        <v>810.00000000000773</v>
      </c>
      <c r="AM137" s="80">
        <v>109</v>
      </c>
      <c r="AN137" s="59">
        <f t="shared" si="72"/>
        <v>210000.00000000026</v>
      </c>
      <c r="AO137" s="59">
        <f>IF(Obliczenia!$D$28="nie można skorzystać z programu",0,IF(AM137&lt;=$B$13,Obliczenia!$C$26/$B$13,0))</f>
        <v>833.33333333333337</v>
      </c>
      <c r="AP137" s="59">
        <f t="shared" si="87"/>
        <v>1249.5000000000016</v>
      </c>
      <c r="AQ137" s="59">
        <f t="shared" si="59"/>
        <v>2082.8333333333348</v>
      </c>
      <c r="AR137" s="59">
        <f t="shared" si="74"/>
        <v>1319.8333333333339</v>
      </c>
      <c r="AS137" s="59">
        <f t="shared" si="88"/>
        <v>763.00000000000091</v>
      </c>
      <c r="AT137" s="88">
        <f>IF(Obliczenia!$D$28="nie można skorzystać z programu",0,AR137-J137)</f>
        <v>47.000000000006821</v>
      </c>
    </row>
    <row r="138" spans="1:46" ht="14.1" customHeight="1" x14ac:dyDescent="0.3">
      <c r="A138" s="38"/>
      <c r="B138" s="38"/>
      <c r="C138" s="38"/>
      <c r="D138" s="80">
        <v>110</v>
      </c>
      <c r="E138" s="81">
        <f t="shared" si="60"/>
        <v>209166.66666666561</v>
      </c>
      <c r="F138" s="81">
        <f t="shared" si="60"/>
        <v>833.33333333333326</v>
      </c>
      <c r="G138" s="81">
        <f t="shared" si="61"/>
        <v>1244.5416666666604</v>
      </c>
      <c r="H138" s="81">
        <f t="shared" si="62"/>
        <v>434.54166666666026</v>
      </c>
      <c r="I138" s="81">
        <f t="shared" si="63"/>
        <v>2077.8749999999936</v>
      </c>
      <c r="J138" s="82">
        <f t="shared" si="47"/>
        <v>1267.8749999999936</v>
      </c>
      <c r="K138" s="83">
        <f t="shared" si="64"/>
        <v>810.00000000000011</v>
      </c>
      <c r="L138" s="59">
        <f t="shared" si="65"/>
        <v>139444.44444444374</v>
      </c>
      <c r="M138" s="59">
        <f t="shared" si="78"/>
        <v>555.55555555555554</v>
      </c>
      <c r="N138" s="59">
        <f t="shared" si="79"/>
        <v>829.69444444444025</v>
      </c>
      <c r="O138" s="59">
        <f>'Kredyt Mieszkaniowy #naStart'!$N138+'Kredyt Mieszkaniowy #naStart'!$M138</f>
        <v>1385.2499999999959</v>
      </c>
      <c r="P138" s="59">
        <f t="shared" si="80"/>
        <v>810.00000000000011</v>
      </c>
      <c r="Q138" s="59">
        <f t="shared" si="81"/>
        <v>810.00000000000011</v>
      </c>
      <c r="R138" s="59">
        <f>'Kredyt Mieszkaniowy #naStart'!$N138-'Kredyt Mieszkaniowy #naStart'!$Q138</f>
        <v>19.694444444440137</v>
      </c>
      <c r="S138" s="59">
        <f t="shared" si="52"/>
        <v>575.24999999999579</v>
      </c>
      <c r="T138" s="59">
        <f t="shared" si="66"/>
        <v>69722.22222222187</v>
      </c>
      <c r="U138" s="58">
        <f t="shared" si="82"/>
        <v>277.77777777777777</v>
      </c>
      <c r="V138" s="58">
        <f t="shared" si="83"/>
        <v>414.84722222222013</v>
      </c>
      <c r="W138" s="58">
        <f t="shared" si="67"/>
        <v>692.62499999999795</v>
      </c>
      <c r="Y138" s="84">
        <v>110</v>
      </c>
      <c r="Z138" s="85">
        <f t="shared" si="76"/>
        <v>263453.8883810814</v>
      </c>
      <c r="AA138" s="85">
        <f t="shared" si="84"/>
        <v>456.64315319716144</v>
      </c>
      <c r="AB138" s="85">
        <f t="shared" si="85"/>
        <v>1567.5506358674345</v>
      </c>
      <c r="AC138" s="85">
        <f t="shared" si="55"/>
        <v>2024.1937890645959</v>
      </c>
      <c r="AD138" s="86">
        <f t="shared" si="56"/>
        <v>756.31878906460224</v>
      </c>
      <c r="AE138" s="50"/>
      <c r="AF138" s="84">
        <v>110</v>
      </c>
      <c r="AG138" s="85">
        <f t="shared" si="77"/>
        <v>209166.66666666692</v>
      </c>
      <c r="AH138" s="85">
        <f t="shared" si="57"/>
        <v>833.33333333333337</v>
      </c>
      <c r="AI138" s="85">
        <f t="shared" si="86"/>
        <v>1244.5416666666683</v>
      </c>
      <c r="AJ138" s="85">
        <f t="shared" si="71"/>
        <v>2077.8750000000018</v>
      </c>
      <c r="AK138" s="86">
        <f t="shared" si="58"/>
        <v>810.00000000000819</v>
      </c>
      <c r="AM138" s="80">
        <v>110</v>
      </c>
      <c r="AN138" s="59">
        <f t="shared" si="72"/>
        <v>209166.66666666692</v>
      </c>
      <c r="AO138" s="59">
        <f>IF(Obliczenia!$D$28="nie można skorzystać z programu",0,IF(AM138&lt;=$B$13,Obliczenia!$C$26/$B$13,0))</f>
        <v>833.33333333333337</v>
      </c>
      <c r="AP138" s="59">
        <f t="shared" si="87"/>
        <v>1244.5416666666681</v>
      </c>
      <c r="AQ138" s="59">
        <f t="shared" si="59"/>
        <v>2077.8750000000014</v>
      </c>
      <c r="AR138" s="59">
        <f t="shared" si="74"/>
        <v>1317.9027777777783</v>
      </c>
      <c r="AS138" s="59">
        <f t="shared" si="88"/>
        <v>759.97222222222308</v>
      </c>
      <c r="AT138" s="88">
        <f>IF(Obliczenia!$D$28="nie można skorzystać z programu",0,AR138-J138)</f>
        <v>50.02777777778465</v>
      </c>
    </row>
    <row r="139" spans="1:46" ht="14.1" customHeight="1" x14ac:dyDescent="0.3">
      <c r="A139" s="38"/>
      <c r="B139" s="38"/>
      <c r="C139" s="38"/>
      <c r="D139" s="80">
        <v>111</v>
      </c>
      <c r="E139" s="81">
        <f t="shared" si="60"/>
        <v>208333.33333333227</v>
      </c>
      <c r="F139" s="81">
        <f t="shared" si="60"/>
        <v>833.33333333333326</v>
      </c>
      <c r="G139" s="81">
        <f t="shared" si="61"/>
        <v>1239.5833333333271</v>
      </c>
      <c r="H139" s="81">
        <f t="shared" si="62"/>
        <v>429.58333333332695</v>
      </c>
      <c r="I139" s="81">
        <f t="shared" si="63"/>
        <v>2072.9166666666606</v>
      </c>
      <c r="J139" s="82">
        <f t="shared" si="47"/>
        <v>1262.9166666666601</v>
      </c>
      <c r="K139" s="83">
        <f t="shared" si="64"/>
        <v>810.00000000000011</v>
      </c>
      <c r="L139" s="59">
        <f t="shared" si="65"/>
        <v>138888.88888888818</v>
      </c>
      <c r="M139" s="59">
        <f t="shared" si="78"/>
        <v>555.55555555555554</v>
      </c>
      <c r="N139" s="59">
        <f t="shared" si="79"/>
        <v>826.38888888888471</v>
      </c>
      <c r="O139" s="59">
        <f>'Kredyt Mieszkaniowy #naStart'!$N139+'Kredyt Mieszkaniowy #naStart'!$M139</f>
        <v>1381.9444444444403</v>
      </c>
      <c r="P139" s="59">
        <f t="shared" si="80"/>
        <v>810.00000000000011</v>
      </c>
      <c r="Q139" s="59">
        <f t="shared" si="81"/>
        <v>810.00000000000011</v>
      </c>
      <c r="R139" s="59">
        <f>'Kredyt Mieszkaniowy #naStart'!$N139-'Kredyt Mieszkaniowy #naStart'!$Q139</f>
        <v>16.388888888884594</v>
      </c>
      <c r="S139" s="59">
        <f t="shared" si="52"/>
        <v>571.94444444444014</v>
      </c>
      <c r="T139" s="58">
        <f t="shared" si="66"/>
        <v>69444.444444444089</v>
      </c>
      <c r="U139" s="58">
        <f t="shared" si="82"/>
        <v>277.77777777777777</v>
      </c>
      <c r="V139" s="58">
        <f t="shared" si="83"/>
        <v>413.19444444444235</v>
      </c>
      <c r="W139" s="58">
        <f t="shared" si="67"/>
        <v>690.97222222222013</v>
      </c>
      <c r="Y139" s="84">
        <v>111</v>
      </c>
      <c r="Z139" s="85">
        <f t="shared" si="76"/>
        <v>262997.24522788421</v>
      </c>
      <c r="AA139" s="85">
        <f t="shared" si="84"/>
        <v>459.36017995868463</v>
      </c>
      <c r="AB139" s="85">
        <f t="shared" si="85"/>
        <v>1564.8336091059111</v>
      </c>
      <c r="AC139" s="85">
        <f t="shared" si="55"/>
        <v>2024.1937890645959</v>
      </c>
      <c r="AD139" s="86">
        <f t="shared" si="56"/>
        <v>761.27712239793573</v>
      </c>
      <c r="AE139" s="50"/>
      <c r="AF139" s="84">
        <v>111</v>
      </c>
      <c r="AG139" s="85">
        <f t="shared" si="77"/>
        <v>208333.33333333358</v>
      </c>
      <c r="AH139" s="85">
        <f t="shared" si="57"/>
        <v>833.33333333333337</v>
      </c>
      <c r="AI139" s="85">
        <f t="shared" si="86"/>
        <v>1239.5833333333348</v>
      </c>
      <c r="AJ139" s="85">
        <f t="shared" si="71"/>
        <v>2072.9166666666683</v>
      </c>
      <c r="AK139" s="86">
        <f t="shared" si="58"/>
        <v>810.00000000000819</v>
      </c>
      <c r="AM139" s="80">
        <v>111</v>
      </c>
      <c r="AN139" s="59">
        <f t="shared" si="72"/>
        <v>208333.33333333358</v>
      </c>
      <c r="AO139" s="59">
        <f>IF(Obliczenia!$D$28="nie można skorzystać z programu",0,IF(AM139&lt;=$B$13,Obliczenia!$C$26/$B$13,0))</f>
        <v>833.33333333333337</v>
      </c>
      <c r="AP139" s="59">
        <f t="shared" si="87"/>
        <v>1239.5833333333348</v>
      </c>
      <c r="AQ139" s="59">
        <f t="shared" si="59"/>
        <v>2072.9166666666683</v>
      </c>
      <c r="AR139" s="59">
        <f t="shared" si="74"/>
        <v>1315.9722222222231</v>
      </c>
      <c r="AS139" s="59">
        <f t="shared" si="88"/>
        <v>756.94444444444537</v>
      </c>
      <c r="AT139" s="88">
        <f>IF(Obliczenia!$D$28="nie można skorzystać z programu",0,AR139-J139)</f>
        <v>53.055555555562933</v>
      </c>
    </row>
    <row r="140" spans="1:46" ht="14.1" customHeight="1" x14ac:dyDescent="0.3">
      <c r="A140" s="38"/>
      <c r="B140" s="38"/>
      <c r="C140" s="38"/>
      <c r="D140" s="80">
        <v>112</v>
      </c>
      <c r="E140" s="81">
        <f t="shared" si="60"/>
        <v>207499.99999999892</v>
      </c>
      <c r="F140" s="81">
        <f t="shared" si="60"/>
        <v>833.33333333333326</v>
      </c>
      <c r="G140" s="81">
        <f t="shared" si="61"/>
        <v>1234.6249999999936</v>
      </c>
      <c r="H140" s="81">
        <f t="shared" si="62"/>
        <v>424.62499999999346</v>
      </c>
      <c r="I140" s="81">
        <f t="shared" si="63"/>
        <v>2067.9583333333267</v>
      </c>
      <c r="J140" s="82">
        <f t="shared" si="47"/>
        <v>1257.9583333333267</v>
      </c>
      <c r="K140" s="83">
        <f t="shared" si="64"/>
        <v>810.00000000000011</v>
      </c>
      <c r="L140" s="59">
        <f t="shared" si="65"/>
        <v>138333.33333333262</v>
      </c>
      <c r="M140" s="59">
        <f t="shared" si="78"/>
        <v>555.55555555555554</v>
      </c>
      <c r="N140" s="59">
        <f t="shared" si="79"/>
        <v>823.08333333332905</v>
      </c>
      <c r="O140" s="59">
        <f>'Kredyt Mieszkaniowy #naStart'!$N140+'Kredyt Mieszkaniowy #naStart'!$M140</f>
        <v>1378.6388888888846</v>
      </c>
      <c r="P140" s="59">
        <f t="shared" si="80"/>
        <v>810.00000000000011</v>
      </c>
      <c r="Q140" s="59">
        <f t="shared" si="81"/>
        <v>810.00000000000011</v>
      </c>
      <c r="R140" s="59">
        <f>'Kredyt Mieszkaniowy #naStart'!$N140-'Kredyt Mieszkaniowy #naStart'!$Q140</f>
        <v>13.083333333328937</v>
      </c>
      <c r="S140" s="59">
        <f t="shared" si="52"/>
        <v>568.63888888888448</v>
      </c>
      <c r="T140" s="59">
        <f t="shared" si="66"/>
        <v>69166.666666666308</v>
      </c>
      <c r="U140" s="58">
        <f t="shared" si="82"/>
        <v>277.77777777777777</v>
      </c>
      <c r="V140" s="58">
        <f t="shared" si="83"/>
        <v>411.54166666666453</v>
      </c>
      <c r="W140" s="58">
        <f t="shared" si="67"/>
        <v>689.3194444444423</v>
      </c>
      <c r="Y140" s="84">
        <v>112</v>
      </c>
      <c r="Z140" s="85">
        <f t="shared" si="76"/>
        <v>262537.88504792552</v>
      </c>
      <c r="AA140" s="85">
        <f t="shared" si="84"/>
        <v>462.09337302943868</v>
      </c>
      <c r="AB140" s="85">
        <f t="shared" si="85"/>
        <v>1562.100416035157</v>
      </c>
      <c r="AC140" s="85">
        <f t="shared" si="55"/>
        <v>2024.1937890645956</v>
      </c>
      <c r="AD140" s="86">
        <f t="shared" si="56"/>
        <v>766.23545573126898</v>
      </c>
      <c r="AE140" s="50"/>
      <c r="AF140" s="84">
        <v>112</v>
      </c>
      <c r="AG140" s="85">
        <f t="shared" si="77"/>
        <v>207500.00000000023</v>
      </c>
      <c r="AH140" s="85">
        <f t="shared" si="57"/>
        <v>833.33333333333337</v>
      </c>
      <c r="AI140" s="85">
        <f t="shared" si="86"/>
        <v>1234.6250000000014</v>
      </c>
      <c r="AJ140" s="85">
        <f t="shared" si="71"/>
        <v>2067.9583333333348</v>
      </c>
      <c r="AK140" s="86">
        <f t="shared" si="58"/>
        <v>810.00000000000819</v>
      </c>
      <c r="AM140" s="80">
        <v>112</v>
      </c>
      <c r="AN140" s="59">
        <f t="shared" si="72"/>
        <v>207500.00000000023</v>
      </c>
      <c r="AO140" s="59">
        <f>IF(Obliczenia!$D$28="nie można skorzystać z programu",0,IF(AM140&lt;=$B$13,Obliczenia!$C$26/$B$13,0))</f>
        <v>833.33333333333337</v>
      </c>
      <c r="AP140" s="59">
        <f t="shared" si="87"/>
        <v>1234.6250000000016</v>
      </c>
      <c r="AQ140" s="59">
        <f t="shared" si="59"/>
        <v>2067.9583333333348</v>
      </c>
      <c r="AR140" s="59">
        <f t="shared" si="74"/>
        <v>1314.0416666666674</v>
      </c>
      <c r="AS140" s="59">
        <f t="shared" si="88"/>
        <v>753.91666666666754</v>
      </c>
      <c r="AT140" s="88">
        <f>IF(Obliczenia!$D$28="nie można skorzystać z programu",0,AR140-J140)</f>
        <v>56.083333333340761</v>
      </c>
    </row>
    <row r="141" spans="1:46" ht="14.1" customHeight="1" x14ac:dyDescent="0.3">
      <c r="A141" s="38"/>
      <c r="B141" s="38"/>
      <c r="C141" s="38"/>
      <c r="D141" s="80">
        <v>113</v>
      </c>
      <c r="E141" s="81">
        <f t="shared" si="60"/>
        <v>206666.66666666558</v>
      </c>
      <c r="F141" s="81">
        <f t="shared" si="60"/>
        <v>833.33333333333326</v>
      </c>
      <c r="G141" s="81">
        <f t="shared" si="61"/>
        <v>1229.6666666666604</v>
      </c>
      <c r="H141" s="81">
        <f t="shared" si="62"/>
        <v>419.66666666666032</v>
      </c>
      <c r="I141" s="81">
        <f t="shared" si="63"/>
        <v>2062.9999999999936</v>
      </c>
      <c r="J141" s="82">
        <f t="shared" si="47"/>
        <v>1252.9999999999936</v>
      </c>
      <c r="K141" s="83">
        <f t="shared" si="64"/>
        <v>810.00000000000011</v>
      </c>
      <c r="L141" s="59">
        <f t="shared" si="65"/>
        <v>137777.77777777705</v>
      </c>
      <c r="M141" s="59">
        <f t="shared" si="78"/>
        <v>555.55555555555554</v>
      </c>
      <c r="N141" s="59">
        <f t="shared" si="79"/>
        <v>819.77777777777362</v>
      </c>
      <c r="O141" s="59">
        <f>'Kredyt Mieszkaniowy #naStart'!$N141+'Kredyt Mieszkaniowy #naStart'!$M141</f>
        <v>1375.3333333333292</v>
      </c>
      <c r="P141" s="59">
        <f t="shared" si="80"/>
        <v>810.00000000000011</v>
      </c>
      <c r="Q141" s="59">
        <f t="shared" si="81"/>
        <v>810.00000000000011</v>
      </c>
      <c r="R141" s="59">
        <f>'Kredyt Mieszkaniowy #naStart'!$N141-'Kredyt Mieszkaniowy #naStart'!$Q141</f>
        <v>9.7777777777735082</v>
      </c>
      <c r="S141" s="59">
        <f t="shared" si="52"/>
        <v>565.33333333332905</v>
      </c>
      <c r="T141" s="58">
        <f t="shared" si="66"/>
        <v>68888.888888888527</v>
      </c>
      <c r="U141" s="58">
        <f t="shared" si="82"/>
        <v>277.77777777777777</v>
      </c>
      <c r="V141" s="58">
        <f t="shared" si="83"/>
        <v>409.88888888888681</v>
      </c>
      <c r="W141" s="58">
        <f t="shared" si="67"/>
        <v>687.66666666666458</v>
      </c>
      <c r="Y141" s="84">
        <v>113</v>
      </c>
      <c r="Z141" s="85">
        <f t="shared" si="76"/>
        <v>262075.79167489609</v>
      </c>
      <c r="AA141" s="85">
        <f t="shared" si="84"/>
        <v>464.84282859896388</v>
      </c>
      <c r="AB141" s="85">
        <f t="shared" si="85"/>
        <v>1559.3509604656317</v>
      </c>
      <c r="AC141" s="85">
        <f t="shared" si="55"/>
        <v>2024.1937890645956</v>
      </c>
      <c r="AD141" s="86">
        <f t="shared" si="56"/>
        <v>771.19378906460202</v>
      </c>
      <c r="AE141" s="50"/>
      <c r="AF141" s="84">
        <v>113</v>
      </c>
      <c r="AG141" s="85">
        <f t="shared" si="77"/>
        <v>206666.66666666689</v>
      </c>
      <c r="AH141" s="85">
        <f t="shared" si="57"/>
        <v>833.33333333333337</v>
      </c>
      <c r="AI141" s="85">
        <f t="shared" si="86"/>
        <v>1229.6666666666681</v>
      </c>
      <c r="AJ141" s="85">
        <f t="shared" si="71"/>
        <v>2063.0000000000014</v>
      </c>
      <c r="AK141" s="86">
        <f t="shared" si="58"/>
        <v>810.00000000000773</v>
      </c>
      <c r="AM141" s="80">
        <v>113</v>
      </c>
      <c r="AN141" s="59">
        <f t="shared" si="72"/>
        <v>206666.66666666689</v>
      </c>
      <c r="AO141" s="59">
        <f>IF(Obliczenia!$D$28="nie można skorzystać z programu",0,IF(AM141&lt;=$B$13,Obliczenia!$C$26/$B$13,0))</f>
        <v>833.33333333333337</v>
      </c>
      <c r="AP141" s="59">
        <f t="shared" si="87"/>
        <v>1229.6666666666681</v>
      </c>
      <c r="AQ141" s="59">
        <f t="shared" si="59"/>
        <v>2063.0000000000014</v>
      </c>
      <c r="AR141" s="59">
        <f t="shared" si="74"/>
        <v>1312.1111111111118</v>
      </c>
      <c r="AS141" s="59">
        <f t="shared" si="88"/>
        <v>750.88888888888971</v>
      </c>
      <c r="AT141" s="88">
        <f>IF(Obliczenia!$D$28="nie można skorzystać z programu",0,AR141-J141)</f>
        <v>59.111111111118134</v>
      </c>
    </row>
    <row r="142" spans="1:46" ht="14.1" customHeight="1" x14ac:dyDescent="0.3">
      <c r="A142" s="38"/>
      <c r="B142" s="38"/>
      <c r="C142" s="38"/>
      <c r="D142" s="80">
        <v>114</v>
      </c>
      <c r="E142" s="81">
        <f t="shared" si="60"/>
        <v>205833.33333333224</v>
      </c>
      <c r="F142" s="81">
        <f t="shared" si="60"/>
        <v>833.33333333333326</v>
      </c>
      <c r="G142" s="81">
        <f t="shared" si="61"/>
        <v>1224.7083333333269</v>
      </c>
      <c r="H142" s="81">
        <f t="shared" si="62"/>
        <v>414.70833333332683</v>
      </c>
      <c r="I142" s="81">
        <f t="shared" si="63"/>
        <v>2058.0416666666601</v>
      </c>
      <c r="J142" s="82">
        <f t="shared" si="47"/>
        <v>1248.0416666666601</v>
      </c>
      <c r="K142" s="83">
        <f t="shared" si="64"/>
        <v>810.00000000000011</v>
      </c>
      <c r="L142" s="59">
        <f t="shared" si="65"/>
        <v>137222.22222222149</v>
      </c>
      <c r="M142" s="59">
        <f t="shared" si="78"/>
        <v>555.55555555555554</v>
      </c>
      <c r="N142" s="59">
        <f t="shared" si="79"/>
        <v>816.47222222221797</v>
      </c>
      <c r="O142" s="59">
        <f>'Kredyt Mieszkaniowy #naStart'!$N142+'Kredyt Mieszkaniowy #naStart'!$M142</f>
        <v>1372.0277777777735</v>
      </c>
      <c r="P142" s="59">
        <f t="shared" si="80"/>
        <v>810.00000000000011</v>
      </c>
      <c r="Q142" s="59">
        <f t="shared" si="81"/>
        <v>810.00000000000011</v>
      </c>
      <c r="R142" s="59">
        <f>'Kredyt Mieszkaniowy #naStart'!$N142-'Kredyt Mieszkaniowy #naStart'!$Q142</f>
        <v>6.4722222222178516</v>
      </c>
      <c r="S142" s="59">
        <f t="shared" si="52"/>
        <v>562.02777777777339</v>
      </c>
      <c r="T142" s="59">
        <f t="shared" si="66"/>
        <v>68611.111111110746</v>
      </c>
      <c r="U142" s="58">
        <f t="shared" si="82"/>
        <v>277.77777777777777</v>
      </c>
      <c r="V142" s="58">
        <f t="shared" si="83"/>
        <v>408.23611111110898</v>
      </c>
      <c r="W142" s="58">
        <f t="shared" si="67"/>
        <v>686.01388888888675</v>
      </c>
      <c r="Y142" s="84">
        <v>114</v>
      </c>
      <c r="Z142" s="85">
        <f t="shared" si="76"/>
        <v>261610.94884629713</v>
      </c>
      <c r="AA142" s="85">
        <f t="shared" si="84"/>
        <v>467.60864342912771</v>
      </c>
      <c r="AB142" s="85">
        <f t="shared" si="85"/>
        <v>1556.5851456354678</v>
      </c>
      <c r="AC142" s="85">
        <f t="shared" si="55"/>
        <v>2024.1937890645954</v>
      </c>
      <c r="AD142" s="86">
        <f t="shared" si="56"/>
        <v>776.15212239793527</v>
      </c>
      <c r="AE142" s="50"/>
      <c r="AF142" s="84">
        <v>114</v>
      </c>
      <c r="AG142" s="85">
        <f t="shared" si="77"/>
        <v>205833.33333333355</v>
      </c>
      <c r="AH142" s="85">
        <f t="shared" si="57"/>
        <v>833.33333333333337</v>
      </c>
      <c r="AI142" s="85">
        <f t="shared" si="86"/>
        <v>1224.7083333333346</v>
      </c>
      <c r="AJ142" s="85">
        <f t="shared" si="71"/>
        <v>2058.0416666666679</v>
      </c>
      <c r="AK142" s="86">
        <f t="shared" si="58"/>
        <v>810.00000000000773</v>
      </c>
      <c r="AM142" s="80">
        <v>114</v>
      </c>
      <c r="AN142" s="59">
        <f t="shared" si="72"/>
        <v>205833.33333333355</v>
      </c>
      <c r="AO142" s="59">
        <f>IF(Obliczenia!$D$28="nie można skorzystać z programu",0,IF(AM142&lt;=$B$13,Obliczenia!$C$26/$B$13,0))</f>
        <v>833.33333333333337</v>
      </c>
      <c r="AP142" s="59">
        <f t="shared" si="87"/>
        <v>1224.7083333333346</v>
      </c>
      <c r="AQ142" s="59">
        <f t="shared" si="59"/>
        <v>2058.0416666666679</v>
      </c>
      <c r="AR142" s="59">
        <f t="shared" si="74"/>
        <v>1310.1805555555561</v>
      </c>
      <c r="AS142" s="59">
        <f t="shared" si="88"/>
        <v>747.86111111111188</v>
      </c>
      <c r="AT142" s="88">
        <f>IF(Obliczenia!$D$28="nie można skorzystać z programu",0,AR142-J142)</f>
        <v>62.138888888895963</v>
      </c>
    </row>
    <row r="143" spans="1:46" ht="14.1" customHeight="1" x14ac:dyDescent="0.3">
      <c r="A143" s="38"/>
      <c r="B143" s="38"/>
      <c r="C143" s="38"/>
      <c r="D143" s="80">
        <v>115</v>
      </c>
      <c r="E143" s="81">
        <f t="shared" si="60"/>
        <v>204999.99999999889</v>
      </c>
      <c r="F143" s="81">
        <f t="shared" si="60"/>
        <v>833.33333333333326</v>
      </c>
      <c r="G143" s="81">
        <f t="shared" si="61"/>
        <v>1219.7499999999934</v>
      </c>
      <c r="H143" s="81">
        <f t="shared" si="62"/>
        <v>409.74999999999335</v>
      </c>
      <c r="I143" s="81">
        <f t="shared" si="63"/>
        <v>2053.0833333333267</v>
      </c>
      <c r="J143" s="82">
        <f t="shared" si="47"/>
        <v>1243.0833333333267</v>
      </c>
      <c r="K143" s="83">
        <f t="shared" si="64"/>
        <v>810.00000000000011</v>
      </c>
      <c r="L143" s="59">
        <f t="shared" si="65"/>
        <v>136666.66666666593</v>
      </c>
      <c r="M143" s="59">
        <f t="shared" si="78"/>
        <v>555.55555555555554</v>
      </c>
      <c r="N143" s="59">
        <f t="shared" si="79"/>
        <v>813.16666666666231</v>
      </c>
      <c r="O143" s="59">
        <f>'Kredyt Mieszkaniowy #naStart'!$N143+'Kredyt Mieszkaniowy #naStart'!$M143</f>
        <v>1368.7222222222179</v>
      </c>
      <c r="P143" s="59">
        <f t="shared" si="80"/>
        <v>810.00000000000011</v>
      </c>
      <c r="Q143" s="59">
        <f t="shared" si="81"/>
        <v>810.00000000000011</v>
      </c>
      <c r="R143" s="59">
        <f>'Kredyt Mieszkaniowy #naStart'!$N143-'Kredyt Mieszkaniowy #naStart'!$Q143</f>
        <v>3.166666666662195</v>
      </c>
      <c r="S143" s="59">
        <f t="shared" si="52"/>
        <v>558.72222222221774</v>
      </c>
      <c r="T143" s="58">
        <f t="shared" si="66"/>
        <v>68333.333333332965</v>
      </c>
      <c r="U143" s="58">
        <f t="shared" si="82"/>
        <v>277.77777777777777</v>
      </c>
      <c r="V143" s="58">
        <f t="shared" si="83"/>
        <v>406.58333333333115</v>
      </c>
      <c r="W143" s="58">
        <f t="shared" si="67"/>
        <v>684.36111111110893</v>
      </c>
      <c r="Y143" s="84">
        <v>115</v>
      </c>
      <c r="Z143" s="85">
        <f t="shared" si="76"/>
        <v>261143.34020286801</v>
      </c>
      <c r="AA143" s="85">
        <f t="shared" si="84"/>
        <v>470.39091485753107</v>
      </c>
      <c r="AB143" s="85">
        <f t="shared" si="85"/>
        <v>1553.8028742070649</v>
      </c>
      <c r="AC143" s="85">
        <f t="shared" si="55"/>
        <v>2024.1937890645959</v>
      </c>
      <c r="AD143" s="86">
        <f t="shared" si="56"/>
        <v>781.11045573126921</v>
      </c>
      <c r="AE143" s="50"/>
      <c r="AF143" s="84">
        <v>115</v>
      </c>
      <c r="AG143" s="85">
        <f t="shared" si="77"/>
        <v>205000.0000000002</v>
      </c>
      <c r="AH143" s="85">
        <f t="shared" si="57"/>
        <v>833.33333333333337</v>
      </c>
      <c r="AI143" s="85">
        <f t="shared" si="86"/>
        <v>1219.7500000000014</v>
      </c>
      <c r="AJ143" s="85">
        <f t="shared" si="71"/>
        <v>2053.0833333333348</v>
      </c>
      <c r="AK143" s="86">
        <f t="shared" si="58"/>
        <v>810.00000000000819</v>
      </c>
      <c r="AM143" s="80">
        <v>115</v>
      </c>
      <c r="AN143" s="59">
        <f t="shared" si="72"/>
        <v>205000.0000000002</v>
      </c>
      <c r="AO143" s="59">
        <f>IF(Obliczenia!$D$28="nie można skorzystać z programu",0,IF(AM143&lt;=$B$13,Obliczenia!$C$26/$B$13,0))</f>
        <v>833.33333333333337</v>
      </c>
      <c r="AP143" s="59">
        <f t="shared" si="87"/>
        <v>1219.7500000000014</v>
      </c>
      <c r="AQ143" s="59">
        <f t="shared" si="59"/>
        <v>2053.0833333333348</v>
      </c>
      <c r="AR143" s="59">
        <f t="shared" si="74"/>
        <v>1308.2500000000009</v>
      </c>
      <c r="AS143" s="59">
        <f t="shared" si="88"/>
        <v>744.83333333333405</v>
      </c>
      <c r="AT143" s="88">
        <f>IF(Obliczenia!$D$28="nie można skorzystać z programu",0,AR143-J143)</f>
        <v>65.166666666674246</v>
      </c>
    </row>
    <row r="144" spans="1:46" ht="14.1" customHeight="1" x14ac:dyDescent="0.3">
      <c r="A144" s="38"/>
      <c r="B144" s="38"/>
      <c r="C144" s="38"/>
      <c r="D144" s="80">
        <v>116</v>
      </c>
      <c r="E144" s="81">
        <f t="shared" si="60"/>
        <v>204166.66666666555</v>
      </c>
      <c r="F144" s="81">
        <f t="shared" si="60"/>
        <v>833.33333333333326</v>
      </c>
      <c r="G144" s="81">
        <f t="shared" si="61"/>
        <v>1214.7916666666601</v>
      </c>
      <c r="H144" s="81">
        <f t="shared" si="62"/>
        <v>404.79166666666003</v>
      </c>
      <c r="I144" s="81">
        <f t="shared" si="63"/>
        <v>2048.1249999999936</v>
      </c>
      <c r="J144" s="82">
        <f t="shared" si="47"/>
        <v>1238.1249999999936</v>
      </c>
      <c r="K144" s="83">
        <f t="shared" si="64"/>
        <v>810.00000000000011</v>
      </c>
      <c r="L144" s="59">
        <f t="shared" si="65"/>
        <v>136111.11111111037</v>
      </c>
      <c r="M144" s="59">
        <f t="shared" si="78"/>
        <v>555.55555555555554</v>
      </c>
      <c r="N144" s="59">
        <f t="shared" si="79"/>
        <v>809.86111111110677</v>
      </c>
      <c r="O144" s="59">
        <f>'Kredyt Mieszkaniowy #naStart'!$N144+'Kredyt Mieszkaniowy #naStart'!$M144</f>
        <v>1365.4166666666624</v>
      </c>
      <c r="P144" s="59">
        <f t="shared" si="80"/>
        <v>810.00000000000011</v>
      </c>
      <c r="Q144" s="59">
        <f t="shared" si="81"/>
        <v>810.00000000000011</v>
      </c>
      <c r="R144" s="59">
        <f>'Kredyt Mieszkaniowy #naStart'!$N144-'Kredyt Mieszkaniowy #naStart'!$Q144</f>
        <v>-0.13888888889334794</v>
      </c>
      <c r="S144" s="59">
        <f t="shared" si="52"/>
        <v>555.41666666666231</v>
      </c>
      <c r="T144" s="59">
        <f t="shared" si="66"/>
        <v>68055.555555555184</v>
      </c>
      <c r="U144" s="58">
        <f t="shared" si="82"/>
        <v>277.77777777777777</v>
      </c>
      <c r="V144" s="58">
        <f t="shared" si="83"/>
        <v>404.93055555555338</v>
      </c>
      <c r="W144" s="58">
        <f t="shared" si="67"/>
        <v>682.70833333333121</v>
      </c>
      <c r="Y144" s="84">
        <v>116</v>
      </c>
      <c r="Z144" s="85">
        <f t="shared" si="76"/>
        <v>260672.94928801048</v>
      </c>
      <c r="AA144" s="85">
        <f t="shared" si="84"/>
        <v>473.18974080093341</v>
      </c>
      <c r="AB144" s="85">
        <f t="shared" si="85"/>
        <v>1551.0040482636625</v>
      </c>
      <c r="AC144" s="85">
        <f t="shared" si="55"/>
        <v>2024.1937890645959</v>
      </c>
      <c r="AD144" s="86">
        <f t="shared" si="56"/>
        <v>786.06878906460224</v>
      </c>
      <c r="AE144" s="50"/>
      <c r="AF144" s="84">
        <v>116</v>
      </c>
      <c r="AG144" s="85">
        <f t="shared" si="77"/>
        <v>204166.66666666686</v>
      </c>
      <c r="AH144" s="85">
        <f t="shared" si="57"/>
        <v>833.33333333333337</v>
      </c>
      <c r="AI144" s="85">
        <f t="shared" si="86"/>
        <v>1214.7916666666679</v>
      </c>
      <c r="AJ144" s="85">
        <f t="shared" si="71"/>
        <v>2048.1250000000014</v>
      </c>
      <c r="AK144" s="86">
        <f t="shared" si="58"/>
        <v>810.00000000000773</v>
      </c>
      <c r="AM144" s="80">
        <v>116</v>
      </c>
      <c r="AN144" s="59">
        <f t="shared" si="72"/>
        <v>204166.66666666686</v>
      </c>
      <c r="AO144" s="59">
        <f>IF(Obliczenia!$D$28="nie można skorzystać z programu",0,IF(AM144&lt;=$B$13,Obliczenia!$C$26/$B$13,0))</f>
        <v>833.33333333333337</v>
      </c>
      <c r="AP144" s="59">
        <f t="shared" si="87"/>
        <v>1214.7916666666679</v>
      </c>
      <c r="AQ144" s="59">
        <f t="shared" si="59"/>
        <v>2048.1250000000014</v>
      </c>
      <c r="AR144" s="59">
        <f t="shared" si="74"/>
        <v>1306.3194444444453</v>
      </c>
      <c r="AS144" s="59">
        <f t="shared" si="88"/>
        <v>741.80555555555623</v>
      </c>
      <c r="AT144" s="88">
        <f>IF(Obliczenia!$D$28="nie można skorzystać z programu",0,AR144-J144)</f>
        <v>68.194444444451619</v>
      </c>
    </row>
    <row r="145" spans="1:46" ht="14.1" customHeight="1" x14ac:dyDescent="0.3">
      <c r="A145" s="38"/>
      <c r="B145" s="38"/>
      <c r="C145" s="38"/>
      <c r="D145" s="80">
        <v>117</v>
      </c>
      <c r="E145" s="81">
        <f t="shared" si="60"/>
        <v>203333.33333333221</v>
      </c>
      <c r="F145" s="81">
        <f t="shared" si="60"/>
        <v>833.33333333333326</v>
      </c>
      <c r="G145" s="81">
        <f t="shared" si="61"/>
        <v>1209.8333333333267</v>
      </c>
      <c r="H145" s="81">
        <f t="shared" si="62"/>
        <v>399.83333333332655</v>
      </c>
      <c r="I145" s="81">
        <f t="shared" si="63"/>
        <v>2043.1666666666601</v>
      </c>
      <c r="J145" s="82">
        <f t="shared" si="47"/>
        <v>1233.1666666666601</v>
      </c>
      <c r="K145" s="83">
        <f t="shared" si="64"/>
        <v>810.00000000000011</v>
      </c>
      <c r="L145" s="59">
        <f t="shared" si="65"/>
        <v>135555.55555555481</v>
      </c>
      <c r="M145" s="59">
        <f t="shared" si="78"/>
        <v>555.55555555555554</v>
      </c>
      <c r="N145" s="59">
        <f t="shared" si="79"/>
        <v>806.55555555555111</v>
      </c>
      <c r="O145" s="59">
        <f>'Kredyt Mieszkaniowy #naStart'!$N145+'Kredyt Mieszkaniowy #naStart'!$M145</f>
        <v>1362.1111111111068</v>
      </c>
      <c r="P145" s="59">
        <f t="shared" si="80"/>
        <v>810.00000000000011</v>
      </c>
      <c r="Q145" s="59">
        <f t="shared" si="81"/>
        <v>810.00000000000011</v>
      </c>
      <c r="R145" s="59">
        <f>'Kredyt Mieszkaniowy #naStart'!$N145-'Kredyt Mieszkaniowy #naStart'!$Q145</f>
        <v>-3.4444444444490045</v>
      </c>
      <c r="S145" s="59">
        <f t="shared" si="52"/>
        <v>552.11111111110665</v>
      </c>
      <c r="T145" s="58">
        <f t="shared" si="66"/>
        <v>67777.777777777403</v>
      </c>
      <c r="U145" s="58">
        <f t="shared" si="82"/>
        <v>277.77777777777777</v>
      </c>
      <c r="V145" s="58">
        <f t="shared" si="83"/>
        <v>403.27777777777555</v>
      </c>
      <c r="W145" s="58">
        <f t="shared" si="67"/>
        <v>681.05555555555338</v>
      </c>
      <c r="Y145" s="84">
        <v>117</v>
      </c>
      <c r="Z145" s="85">
        <f t="shared" si="76"/>
        <v>260199.75954720954</v>
      </c>
      <c r="AA145" s="85">
        <f t="shared" si="84"/>
        <v>476.00521975869901</v>
      </c>
      <c r="AB145" s="85">
        <f t="shared" si="85"/>
        <v>1548.1885693058969</v>
      </c>
      <c r="AC145" s="85">
        <f t="shared" si="55"/>
        <v>2024.1937890645959</v>
      </c>
      <c r="AD145" s="86">
        <f t="shared" si="56"/>
        <v>791.02712239793573</v>
      </c>
      <c r="AE145" s="50"/>
      <c r="AF145" s="84">
        <v>117</v>
      </c>
      <c r="AG145" s="85">
        <f t="shared" si="77"/>
        <v>203333.33333333352</v>
      </c>
      <c r="AH145" s="85">
        <f t="shared" si="57"/>
        <v>833.33333333333337</v>
      </c>
      <c r="AI145" s="85">
        <f t="shared" si="86"/>
        <v>1209.8333333333346</v>
      </c>
      <c r="AJ145" s="85">
        <f t="shared" si="71"/>
        <v>2043.1666666666679</v>
      </c>
      <c r="AK145" s="86">
        <f t="shared" si="58"/>
        <v>810.00000000000773</v>
      </c>
      <c r="AM145" s="80">
        <v>117</v>
      </c>
      <c r="AN145" s="59">
        <f t="shared" si="72"/>
        <v>203333.33333333352</v>
      </c>
      <c r="AO145" s="59">
        <f>IF(Obliczenia!$D$28="nie można skorzystać z programu",0,IF(AM145&lt;=$B$13,Obliczenia!$C$26/$B$13,0))</f>
        <v>833.33333333333337</v>
      </c>
      <c r="AP145" s="59">
        <f t="shared" si="87"/>
        <v>1209.8333333333346</v>
      </c>
      <c r="AQ145" s="59">
        <f t="shared" si="59"/>
        <v>2043.1666666666679</v>
      </c>
      <c r="AR145" s="59">
        <f t="shared" si="74"/>
        <v>1304.3888888888896</v>
      </c>
      <c r="AS145" s="59">
        <f t="shared" si="88"/>
        <v>738.7777777777784</v>
      </c>
      <c r="AT145" s="88">
        <f>IF(Obliczenia!$D$28="nie można skorzystać z programu",0,AR145-J145)</f>
        <v>71.222222222229448</v>
      </c>
    </row>
    <row r="146" spans="1:46" ht="14.1" customHeight="1" x14ac:dyDescent="0.3">
      <c r="A146" s="38"/>
      <c r="B146" s="38"/>
      <c r="C146" s="38"/>
      <c r="D146" s="80">
        <v>118</v>
      </c>
      <c r="E146" s="81">
        <f t="shared" si="60"/>
        <v>202499.99999999886</v>
      </c>
      <c r="F146" s="81">
        <f t="shared" si="60"/>
        <v>833.33333333333326</v>
      </c>
      <c r="G146" s="81">
        <f t="shared" si="61"/>
        <v>1204.8749999999934</v>
      </c>
      <c r="H146" s="81">
        <f t="shared" si="62"/>
        <v>394.87499999999324</v>
      </c>
      <c r="I146" s="81">
        <f t="shared" si="63"/>
        <v>2038.2083333333267</v>
      </c>
      <c r="J146" s="82">
        <f t="shared" si="47"/>
        <v>1228.2083333333267</v>
      </c>
      <c r="K146" s="83">
        <f t="shared" si="64"/>
        <v>810.00000000000011</v>
      </c>
      <c r="L146" s="59">
        <f t="shared" si="65"/>
        <v>134999.99999999924</v>
      </c>
      <c r="M146" s="59">
        <f t="shared" si="78"/>
        <v>555.55555555555554</v>
      </c>
      <c r="N146" s="59">
        <f t="shared" si="79"/>
        <v>803.24999999999557</v>
      </c>
      <c r="O146" s="59">
        <f>'Kredyt Mieszkaniowy #naStart'!$N146+'Kredyt Mieszkaniowy #naStart'!$M146</f>
        <v>1358.8055555555511</v>
      </c>
      <c r="P146" s="59">
        <f t="shared" si="80"/>
        <v>810.00000000000011</v>
      </c>
      <c r="Q146" s="59">
        <f t="shared" si="81"/>
        <v>810.00000000000011</v>
      </c>
      <c r="R146" s="59">
        <f>'Kredyt Mieszkaniowy #naStart'!$N146-'Kredyt Mieszkaniowy #naStart'!$Q146</f>
        <v>-6.7500000000045475</v>
      </c>
      <c r="S146" s="59">
        <f t="shared" si="52"/>
        <v>548.805555555551</v>
      </c>
      <c r="T146" s="59">
        <f t="shared" si="66"/>
        <v>67499.999999999622</v>
      </c>
      <c r="U146" s="58">
        <f t="shared" si="82"/>
        <v>277.77777777777777</v>
      </c>
      <c r="V146" s="58">
        <f t="shared" si="83"/>
        <v>401.62499999999778</v>
      </c>
      <c r="W146" s="58">
        <f t="shared" si="67"/>
        <v>679.40277777777555</v>
      </c>
      <c r="Y146" s="84">
        <v>118</v>
      </c>
      <c r="Z146" s="85">
        <f t="shared" si="76"/>
        <v>259723.75432745085</v>
      </c>
      <c r="AA146" s="85">
        <f t="shared" si="84"/>
        <v>478.83745081626319</v>
      </c>
      <c r="AB146" s="85">
        <f t="shared" si="85"/>
        <v>1545.3563382483326</v>
      </c>
      <c r="AC146" s="85">
        <f t="shared" si="55"/>
        <v>2024.1937890645959</v>
      </c>
      <c r="AD146" s="86">
        <f t="shared" si="56"/>
        <v>795.98545573126921</v>
      </c>
      <c r="AE146" s="50"/>
      <c r="AF146" s="84">
        <v>118</v>
      </c>
      <c r="AG146" s="85">
        <f t="shared" si="77"/>
        <v>202500.00000000017</v>
      </c>
      <c r="AH146" s="85">
        <f t="shared" si="57"/>
        <v>833.33333333333337</v>
      </c>
      <c r="AI146" s="85">
        <f t="shared" si="86"/>
        <v>1204.8750000000011</v>
      </c>
      <c r="AJ146" s="85">
        <f t="shared" si="71"/>
        <v>2038.2083333333344</v>
      </c>
      <c r="AK146" s="86">
        <f t="shared" si="58"/>
        <v>810.00000000000773</v>
      </c>
      <c r="AM146" s="80">
        <v>118</v>
      </c>
      <c r="AN146" s="59">
        <f t="shared" si="72"/>
        <v>202500.00000000017</v>
      </c>
      <c r="AO146" s="59">
        <f>IF(Obliczenia!$D$28="nie można skorzystać z programu",0,IF(AM146&lt;=$B$13,Obliczenia!$C$26/$B$13,0))</f>
        <v>833.33333333333337</v>
      </c>
      <c r="AP146" s="59">
        <f t="shared" si="87"/>
        <v>1204.8750000000011</v>
      </c>
      <c r="AQ146" s="59">
        <f t="shared" si="59"/>
        <v>2038.2083333333344</v>
      </c>
      <c r="AR146" s="59">
        <f t="shared" si="74"/>
        <v>1302.4583333333337</v>
      </c>
      <c r="AS146" s="59">
        <f t="shared" si="88"/>
        <v>735.75000000000068</v>
      </c>
      <c r="AT146" s="88">
        <f>IF(Obliczenia!$D$28="nie można skorzystać z programu",0,AR146-J146)</f>
        <v>74.250000000007049</v>
      </c>
    </row>
    <row r="147" spans="1:46" ht="14.1" customHeight="1" x14ac:dyDescent="0.3">
      <c r="A147" s="38"/>
      <c r="B147" s="38"/>
      <c r="C147" s="38"/>
      <c r="D147" s="80">
        <v>119</v>
      </c>
      <c r="E147" s="81">
        <f t="shared" si="60"/>
        <v>201666.66666666552</v>
      </c>
      <c r="F147" s="81">
        <f t="shared" si="60"/>
        <v>833.33333333333326</v>
      </c>
      <c r="G147" s="81">
        <f t="shared" si="61"/>
        <v>1199.9166666666599</v>
      </c>
      <c r="H147" s="81">
        <f t="shared" si="62"/>
        <v>389.91666666665975</v>
      </c>
      <c r="I147" s="81">
        <f t="shared" si="63"/>
        <v>2033.2499999999932</v>
      </c>
      <c r="J147" s="82">
        <f t="shared" si="47"/>
        <v>1223.2499999999932</v>
      </c>
      <c r="K147" s="83">
        <f t="shared" si="64"/>
        <v>810.00000000000011</v>
      </c>
      <c r="L147" s="59">
        <f t="shared" si="65"/>
        <v>134444.44444444368</v>
      </c>
      <c r="M147" s="59">
        <f t="shared" si="78"/>
        <v>555.55555555555554</v>
      </c>
      <c r="N147" s="59">
        <f t="shared" si="79"/>
        <v>799.94444444443991</v>
      </c>
      <c r="O147" s="59">
        <f>'Kredyt Mieszkaniowy #naStart'!$N147+'Kredyt Mieszkaniowy #naStart'!$M147</f>
        <v>1355.4999999999955</v>
      </c>
      <c r="P147" s="59">
        <f t="shared" si="80"/>
        <v>810.00000000000011</v>
      </c>
      <c r="Q147" s="59">
        <f t="shared" si="81"/>
        <v>810.00000000000011</v>
      </c>
      <c r="R147" s="59">
        <f>'Kredyt Mieszkaniowy #naStart'!$N147-'Kredyt Mieszkaniowy #naStart'!$Q147</f>
        <v>-10.055555555560204</v>
      </c>
      <c r="S147" s="59">
        <f t="shared" si="52"/>
        <v>545.49999999999534</v>
      </c>
      <c r="T147" s="58">
        <f t="shared" si="66"/>
        <v>67222.222222221841</v>
      </c>
      <c r="U147" s="58">
        <f t="shared" si="82"/>
        <v>277.77777777777777</v>
      </c>
      <c r="V147" s="58">
        <f t="shared" si="83"/>
        <v>399.97222222221995</v>
      </c>
      <c r="W147" s="58">
        <f t="shared" si="67"/>
        <v>677.74999999999773</v>
      </c>
      <c r="Y147" s="84">
        <v>119</v>
      </c>
      <c r="Z147" s="85">
        <f t="shared" si="76"/>
        <v>259244.91687663458</v>
      </c>
      <c r="AA147" s="85">
        <f t="shared" si="84"/>
        <v>481.68653364862001</v>
      </c>
      <c r="AB147" s="85">
        <f t="shared" si="85"/>
        <v>1542.5072554159758</v>
      </c>
      <c r="AC147" s="85">
        <f t="shared" si="55"/>
        <v>2024.1937890645959</v>
      </c>
      <c r="AD147" s="86">
        <f t="shared" si="56"/>
        <v>800.9437890646027</v>
      </c>
      <c r="AE147" s="50"/>
      <c r="AF147" s="84">
        <v>119</v>
      </c>
      <c r="AG147" s="85">
        <f t="shared" si="77"/>
        <v>201666.66666666683</v>
      </c>
      <c r="AH147" s="85">
        <f t="shared" si="57"/>
        <v>833.33333333333337</v>
      </c>
      <c r="AI147" s="85">
        <f t="shared" si="86"/>
        <v>1199.9166666666677</v>
      </c>
      <c r="AJ147" s="85">
        <f t="shared" si="71"/>
        <v>2033.2500000000009</v>
      </c>
      <c r="AK147" s="86">
        <f t="shared" si="58"/>
        <v>810.00000000000773</v>
      </c>
      <c r="AM147" s="80">
        <v>119</v>
      </c>
      <c r="AN147" s="59">
        <f t="shared" si="72"/>
        <v>201666.66666666683</v>
      </c>
      <c r="AO147" s="59">
        <f>IF(Obliczenia!$D$28="nie można skorzystać z programu",0,IF(AM147&lt;=$B$13,Obliczenia!$C$26/$B$13,0))</f>
        <v>833.33333333333337</v>
      </c>
      <c r="AP147" s="59">
        <f t="shared" si="87"/>
        <v>1199.9166666666677</v>
      </c>
      <c r="AQ147" s="59">
        <f t="shared" si="59"/>
        <v>2033.2500000000009</v>
      </c>
      <c r="AR147" s="59">
        <f t="shared" si="74"/>
        <v>1300.5277777777781</v>
      </c>
      <c r="AS147" s="59">
        <f t="shared" si="88"/>
        <v>732.72222222222285</v>
      </c>
      <c r="AT147" s="88">
        <f>IF(Obliczenia!$D$28="nie można skorzystać z programu",0,AR147-J147)</f>
        <v>77.277777777784877</v>
      </c>
    </row>
    <row r="148" spans="1:46" ht="14.1" customHeight="1" x14ac:dyDescent="0.3">
      <c r="A148" s="38"/>
      <c r="B148" s="38"/>
      <c r="C148" s="38"/>
      <c r="D148" s="80">
        <v>120</v>
      </c>
      <c r="E148" s="81">
        <f t="shared" si="60"/>
        <v>200833.33333333218</v>
      </c>
      <c r="F148" s="81">
        <f t="shared" si="60"/>
        <v>833.33333333333326</v>
      </c>
      <c r="G148" s="81">
        <f t="shared" si="61"/>
        <v>1194.9583333333267</v>
      </c>
      <c r="H148" s="81">
        <f t="shared" si="62"/>
        <v>384.95833333332661</v>
      </c>
      <c r="I148" s="81">
        <f t="shared" si="63"/>
        <v>2028.2916666666601</v>
      </c>
      <c r="J148" s="82">
        <f t="shared" si="47"/>
        <v>1218.2916666666599</v>
      </c>
      <c r="K148" s="83">
        <f t="shared" si="64"/>
        <v>810.00000000000011</v>
      </c>
      <c r="L148" s="59">
        <f t="shared" si="65"/>
        <v>133888.88888888812</v>
      </c>
      <c r="M148" s="59">
        <f t="shared" si="78"/>
        <v>555.55555555555554</v>
      </c>
      <c r="N148" s="59">
        <f t="shared" si="79"/>
        <v>796.63888888888448</v>
      </c>
      <c r="O148" s="59">
        <f>'Kredyt Mieszkaniowy #naStart'!$N148+'Kredyt Mieszkaniowy #naStart'!$M148</f>
        <v>1352.19444444444</v>
      </c>
      <c r="P148" s="59">
        <f t="shared" si="80"/>
        <v>810.00000000000011</v>
      </c>
      <c r="Q148" s="59">
        <f t="shared" si="81"/>
        <v>810.00000000000011</v>
      </c>
      <c r="R148" s="59">
        <f>'Kredyt Mieszkaniowy #naStart'!$N148-'Kredyt Mieszkaniowy #naStart'!$Q148</f>
        <v>-13.361111111115633</v>
      </c>
      <c r="S148" s="59">
        <f t="shared" si="52"/>
        <v>542.19444444443991</v>
      </c>
      <c r="T148" s="59">
        <f t="shared" si="66"/>
        <v>66944.44444444406</v>
      </c>
      <c r="U148" s="58">
        <f t="shared" si="82"/>
        <v>277.77777777777777</v>
      </c>
      <c r="V148" s="58">
        <f t="shared" si="83"/>
        <v>398.31944444444224</v>
      </c>
      <c r="W148" s="58">
        <f t="shared" si="67"/>
        <v>676.09722222222001</v>
      </c>
      <c r="Y148" s="84">
        <v>120</v>
      </c>
      <c r="Z148" s="85">
        <f t="shared" si="76"/>
        <v>258763.23034298597</v>
      </c>
      <c r="AA148" s="85">
        <f t="shared" si="84"/>
        <v>484.55256852382928</v>
      </c>
      <c r="AB148" s="85">
        <f t="shared" si="85"/>
        <v>1539.6412205407667</v>
      </c>
      <c r="AC148" s="85">
        <f t="shared" si="55"/>
        <v>2024.1937890645959</v>
      </c>
      <c r="AD148" s="86">
        <f t="shared" si="56"/>
        <v>805.90212239793595</v>
      </c>
      <c r="AE148" s="50"/>
      <c r="AF148" s="84">
        <v>120</v>
      </c>
      <c r="AG148" s="85">
        <f t="shared" si="77"/>
        <v>200833.33333333349</v>
      </c>
      <c r="AH148" s="85">
        <f t="shared" si="57"/>
        <v>833.33333333333337</v>
      </c>
      <c r="AI148" s="85">
        <f t="shared" si="86"/>
        <v>1194.9583333333344</v>
      </c>
      <c r="AJ148" s="85">
        <f t="shared" si="71"/>
        <v>2028.2916666666679</v>
      </c>
      <c r="AK148" s="86">
        <f t="shared" si="58"/>
        <v>810.00000000000796</v>
      </c>
      <c r="AM148" s="80">
        <v>120</v>
      </c>
      <c r="AN148" s="59">
        <f t="shared" si="72"/>
        <v>200833.33333333349</v>
      </c>
      <c r="AO148" s="59">
        <f>IF(Obliczenia!$D$28="nie można skorzystać z programu",0,IF(AM148&lt;=$B$13,Obliczenia!$C$26/$B$13,0))</f>
        <v>833.33333333333337</v>
      </c>
      <c r="AP148" s="59">
        <f t="shared" si="87"/>
        <v>1194.9583333333344</v>
      </c>
      <c r="AQ148" s="59">
        <f t="shared" si="59"/>
        <v>2028.2916666666679</v>
      </c>
      <c r="AR148" s="59">
        <f t="shared" si="74"/>
        <v>1298.5972222222229</v>
      </c>
      <c r="AS148" s="59">
        <f t="shared" si="88"/>
        <v>729.69444444444503</v>
      </c>
      <c r="AT148" s="88">
        <f>IF(Obliczenia!$D$28="nie można skorzystać z programu",0,AR148-J148)</f>
        <v>80.305555555562933</v>
      </c>
    </row>
    <row r="149" spans="1:46" ht="14.1" customHeight="1" x14ac:dyDescent="0.3">
      <c r="A149" s="38"/>
      <c r="B149" s="38"/>
      <c r="C149" s="38"/>
      <c r="D149" s="80">
        <v>121</v>
      </c>
      <c r="E149" s="81">
        <f t="shared" si="60"/>
        <v>199999.99999999884</v>
      </c>
      <c r="F149" s="81">
        <f t="shared" si="60"/>
        <v>377.44939729960129</v>
      </c>
      <c r="G149" s="81">
        <f t="shared" si="61"/>
        <v>1189.9999999999932</v>
      </c>
      <c r="H149" s="81">
        <f t="shared" si="62"/>
        <v>1189.9999999999932</v>
      </c>
      <c r="I149" s="81">
        <f t="shared" si="63"/>
        <v>1567.4493972995947</v>
      </c>
      <c r="J149" s="82">
        <f t="shared" si="47"/>
        <v>1567.4493972995947</v>
      </c>
      <c r="K149" s="83">
        <f t="shared" si="64"/>
        <v>0</v>
      </c>
      <c r="L149" s="59">
        <f t="shared" si="65"/>
        <v>133333.33333333256</v>
      </c>
      <c r="M149" s="59">
        <f t="shared" ref="M149:M212" si="89">IF($B$13-D149&gt;=0,PPMT($B$29/12,1,$B$13-D148,-L149),0)</f>
        <v>251.63293153306751</v>
      </c>
      <c r="N149" s="59">
        <f t="shared" ref="N149:N212" si="90">L149*$B$29/12</f>
        <v>793.33333333332882</v>
      </c>
      <c r="O149" s="59">
        <f>'Kredyt Mieszkaniowy #naStart'!$N149+'Kredyt Mieszkaniowy #naStart'!$M149</f>
        <v>1044.9662648663964</v>
      </c>
      <c r="P149" s="59">
        <v>0</v>
      </c>
      <c r="Q149" s="59">
        <f t="shared" si="81"/>
        <v>0</v>
      </c>
      <c r="R149" s="59">
        <f>'Kredyt Mieszkaniowy #naStart'!$N149-'Kredyt Mieszkaniowy #naStart'!$Q149</f>
        <v>793.33333333332882</v>
      </c>
      <c r="S149" s="59">
        <f t="shared" si="52"/>
        <v>1044.9662648663964</v>
      </c>
      <c r="T149" s="58">
        <f t="shared" si="66"/>
        <v>66666.666666666279</v>
      </c>
      <c r="U149" s="58">
        <f t="shared" ref="U149:U212" si="91">IF($B$13-D149&gt;=0,PPMT($B$30/12,1,$B$13-D148,-T149),0)</f>
        <v>125.81646576653375</v>
      </c>
      <c r="V149" s="58">
        <f t="shared" ref="V149:V212" si="92">T149*$B$29/12</f>
        <v>396.66666666666441</v>
      </c>
      <c r="W149" s="58">
        <f t="shared" si="67"/>
        <v>522.48313243319819</v>
      </c>
      <c r="Y149" s="84">
        <v>121</v>
      </c>
      <c r="Z149" s="85">
        <f t="shared" si="76"/>
        <v>258278.67777446215</v>
      </c>
      <c r="AA149" s="85">
        <f t="shared" si="84"/>
        <v>487.43565630654615</v>
      </c>
      <c r="AB149" s="85">
        <f t="shared" si="85"/>
        <v>1536.7581327580499</v>
      </c>
      <c r="AC149" s="85">
        <f t="shared" si="55"/>
        <v>2024.1937890645961</v>
      </c>
      <c r="AD149" s="86">
        <f t="shared" si="56"/>
        <v>456.74439176500141</v>
      </c>
      <c r="AE149" s="50"/>
      <c r="AF149" s="84">
        <v>121</v>
      </c>
      <c r="AG149" s="85">
        <f t="shared" si="77"/>
        <v>200000.00000000015</v>
      </c>
      <c r="AH149" s="85">
        <f t="shared" si="57"/>
        <v>833.33333333333337</v>
      </c>
      <c r="AI149" s="85">
        <f t="shared" si="86"/>
        <v>1190.0000000000009</v>
      </c>
      <c r="AJ149" s="85">
        <f t="shared" si="71"/>
        <v>2023.3333333333344</v>
      </c>
      <c r="AK149" s="86">
        <f t="shared" si="58"/>
        <v>455.8839360337397</v>
      </c>
      <c r="AM149" s="80">
        <v>121</v>
      </c>
      <c r="AN149" s="59">
        <f t="shared" si="72"/>
        <v>200000.00000000015</v>
      </c>
      <c r="AO149" s="59">
        <f t="shared" ref="AO149:AO212" si="93">IF($B$13-AM149&gt;=0,PPMT($B$29/12,1,$B$13-AM148,-AN149),0)</f>
        <v>377.44939729960373</v>
      </c>
      <c r="AP149" s="59">
        <f t="shared" ref="AP149:AP212" si="94">AN149*$B$29/12</f>
        <v>1190.0000000000009</v>
      </c>
      <c r="AQ149" s="59">
        <f t="shared" si="59"/>
        <v>1567.4493972996047</v>
      </c>
      <c r="AR149" s="59">
        <f t="shared" si="74"/>
        <v>1567.4493972996047</v>
      </c>
      <c r="AS149" s="59">
        <v>0</v>
      </c>
      <c r="AT149" s="88">
        <f>IF(Obliczenia!$D$28="nie można skorzystać z programu",0,AR149-J149)</f>
        <v>1.0004441719502211E-11</v>
      </c>
    </row>
    <row r="150" spans="1:46" ht="14.1" customHeight="1" x14ac:dyDescent="0.3">
      <c r="A150" s="38"/>
      <c r="B150" s="38"/>
      <c r="C150" s="38"/>
      <c r="D150" s="80">
        <v>122</v>
      </c>
      <c r="E150" s="81">
        <f t="shared" si="60"/>
        <v>199622.55060269922</v>
      </c>
      <c r="F150" s="81">
        <f t="shared" si="60"/>
        <v>379.6952212135339</v>
      </c>
      <c r="G150" s="81">
        <f t="shared" si="61"/>
        <v>1187.7541760860606</v>
      </c>
      <c r="H150" s="81">
        <f t="shared" si="62"/>
        <v>1187.7541760860606</v>
      </c>
      <c r="I150" s="81">
        <f t="shared" si="63"/>
        <v>1567.4493972995947</v>
      </c>
      <c r="J150" s="82">
        <f t="shared" si="47"/>
        <v>1567.4493972995947</v>
      </c>
      <c r="K150" s="83">
        <f t="shared" si="64"/>
        <v>0</v>
      </c>
      <c r="L150" s="59">
        <f t="shared" si="65"/>
        <v>133081.70040179949</v>
      </c>
      <c r="M150" s="59">
        <f t="shared" si="89"/>
        <v>253.13014747568926</v>
      </c>
      <c r="N150" s="59">
        <f t="shared" si="90"/>
        <v>791.83611739070705</v>
      </c>
      <c r="O150" s="59">
        <f>'Kredyt Mieszkaniowy #naStart'!$N150+'Kredyt Mieszkaniowy #naStart'!$M150</f>
        <v>1044.9662648663964</v>
      </c>
      <c r="P150" s="59">
        <v>0</v>
      </c>
      <c r="Q150" s="59">
        <f t="shared" si="81"/>
        <v>0</v>
      </c>
      <c r="R150" s="59">
        <f>'Kredyt Mieszkaniowy #naStart'!$N150-'Kredyt Mieszkaniowy #naStart'!$Q150</f>
        <v>791.83611739070705</v>
      </c>
      <c r="S150" s="59">
        <f t="shared" si="52"/>
        <v>1044.9662648663964</v>
      </c>
      <c r="T150" s="59">
        <f t="shared" si="66"/>
        <v>66540.850200899746</v>
      </c>
      <c r="U150" s="58">
        <f t="shared" si="91"/>
        <v>126.56507373784463</v>
      </c>
      <c r="V150" s="59">
        <f t="shared" si="92"/>
        <v>395.91805869535352</v>
      </c>
      <c r="W150" s="58">
        <f t="shared" si="67"/>
        <v>522.48313243319819</v>
      </c>
      <c r="Y150" s="84">
        <v>122</v>
      </c>
      <c r="Z150" s="85">
        <f t="shared" si="76"/>
        <v>257791.24211815561</v>
      </c>
      <c r="AA150" s="85">
        <f t="shared" si="84"/>
        <v>490.33589846157003</v>
      </c>
      <c r="AB150" s="85">
        <f t="shared" si="85"/>
        <v>1533.8578906030259</v>
      </c>
      <c r="AC150" s="85">
        <f t="shared" si="55"/>
        <v>2024.1937890645959</v>
      </c>
      <c r="AD150" s="86">
        <f t="shared" si="56"/>
        <v>456.74439176500118</v>
      </c>
      <c r="AE150" s="50"/>
      <c r="AF150" s="84">
        <v>122</v>
      </c>
      <c r="AG150" s="85">
        <f t="shared" si="77"/>
        <v>199166.6666666668</v>
      </c>
      <c r="AH150" s="85">
        <f t="shared" si="57"/>
        <v>833.33333333333337</v>
      </c>
      <c r="AI150" s="85">
        <f t="shared" si="86"/>
        <v>1185.0416666666677</v>
      </c>
      <c r="AJ150" s="85">
        <f t="shared" si="71"/>
        <v>2018.3750000000009</v>
      </c>
      <c r="AK150" s="86">
        <f t="shared" si="58"/>
        <v>450.92560270040622</v>
      </c>
      <c r="AM150" s="80">
        <v>122</v>
      </c>
      <c r="AN150" s="59">
        <f t="shared" si="72"/>
        <v>199622.55060270053</v>
      </c>
      <c r="AO150" s="59">
        <f t="shared" si="93"/>
        <v>379.69522121353634</v>
      </c>
      <c r="AP150" s="59">
        <f t="shared" si="94"/>
        <v>1187.7541760860684</v>
      </c>
      <c r="AQ150" s="59">
        <f t="shared" si="59"/>
        <v>1567.4493972996047</v>
      </c>
      <c r="AR150" s="59">
        <f t="shared" si="74"/>
        <v>1567.4493972996047</v>
      </c>
      <c r="AS150" s="59">
        <v>0</v>
      </c>
      <c r="AT150" s="88">
        <f>IF(Obliczenia!$D$28="nie można skorzystać z programu",0,AR150-J150)</f>
        <v>1.0004441719502211E-11</v>
      </c>
    </row>
    <row r="151" spans="1:46" ht="14.1" customHeight="1" x14ac:dyDescent="0.3">
      <c r="A151" s="38"/>
      <c r="B151" s="38"/>
      <c r="C151" s="38"/>
      <c r="D151" s="80">
        <v>123</v>
      </c>
      <c r="E151" s="81">
        <f t="shared" si="60"/>
        <v>199242.85538148572</v>
      </c>
      <c r="F151" s="81">
        <f t="shared" si="60"/>
        <v>381.95440777975443</v>
      </c>
      <c r="G151" s="81">
        <f t="shared" si="61"/>
        <v>1185.4949895198399</v>
      </c>
      <c r="H151" s="81">
        <f t="shared" si="62"/>
        <v>1185.4949895198399</v>
      </c>
      <c r="I151" s="81">
        <f t="shared" si="63"/>
        <v>1567.4493972995942</v>
      </c>
      <c r="J151" s="82">
        <f t="shared" si="47"/>
        <v>1567.4493972995942</v>
      </c>
      <c r="K151" s="83">
        <f t="shared" si="64"/>
        <v>0</v>
      </c>
      <c r="L151" s="59">
        <f t="shared" si="65"/>
        <v>132828.5702543238</v>
      </c>
      <c r="M151" s="59">
        <f t="shared" si="89"/>
        <v>254.63627185316963</v>
      </c>
      <c r="N151" s="59">
        <f t="shared" si="90"/>
        <v>790.32999301322661</v>
      </c>
      <c r="O151" s="59">
        <f>'Kredyt Mieszkaniowy #naStart'!$N151+'Kredyt Mieszkaniowy #naStart'!$M151</f>
        <v>1044.9662648663962</v>
      </c>
      <c r="P151" s="59">
        <v>0</v>
      </c>
      <c r="Q151" s="59">
        <f t="shared" si="81"/>
        <v>0</v>
      </c>
      <c r="R151" s="59">
        <f>'Kredyt Mieszkaniowy #naStart'!$N151-'Kredyt Mieszkaniowy #naStart'!$Q151</f>
        <v>790.32999301322661</v>
      </c>
      <c r="S151" s="59">
        <f t="shared" si="52"/>
        <v>1044.9662648663962</v>
      </c>
      <c r="T151" s="58">
        <f t="shared" si="66"/>
        <v>66414.2851271619</v>
      </c>
      <c r="U151" s="58">
        <f t="shared" si="91"/>
        <v>127.31813592658482</v>
      </c>
      <c r="V151" s="58">
        <f t="shared" si="92"/>
        <v>395.16499650661331</v>
      </c>
      <c r="W151" s="58">
        <f t="shared" si="67"/>
        <v>522.48313243319808</v>
      </c>
      <c r="Y151" s="84">
        <v>123</v>
      </c>
      <c r="Z151" s="85">
        <f t="shared" si="76"/>
        <v>257300.90621969404</v>
      </c>
      <c r="AA151" s="85">
        <f t="shared" si="84"/>
        <v>493.25339705741652</v>
      </c>
      <c r="AB151" s="85">
        <f t="shared" si="85"/>
        <v>1530.9403920071795</v>
      </c>
      <c r="AC151" s="85">
        <f t="shared" si="55"/>
        <v>2024.1937890645961</v>
      </c>
      <c r="AD151" s="86">
        <f t="shared" si="56"/>
        <v>456.74439176500186</v>
      </c>
      <c r="AE151" s="50"/>
      <c r="AF151" s="84">
        <v>123</v>
      </c>
      <c r="AG151" s="85">
        <f t="shared" si="77"/>
        <v>198333.33333333346</v>
      </c>
      <c r="AH151" s="85">
        <f t="shared" si="57"/>
        <v>833.33333333333337</v>
      </c>
      <c r="AI151" s="85">
        <f t="shared" si="86"/>
        <v>1180.0833333333342</v>
      </c>
      <c r="AJ151" s="85">
        <f t="shared" si="71"/>
        <v>2013.4166666666674</v>
      </c>
      <c r="AK151" s="86">
        <f t="shared" si="58"/>
        <v>445.96726936707319</v>
      </c>
      <c r="AM151" s="80">
        <v>123</v>
      </c>
      <c r="AN151" s="59">
        <f t="shared" si="72"/>
        <v>199242.855381487</v>
      </c>
      <c r="AO151" s="59">
        <f t="shared" si="93"/>
        <v>381.95440777975693</v>
      </c>
      <c r="AP151" s="59">
        <f t="shared" si="94"/>
        <v>1185.4949895198476</v>
      </c>
      <c r="AQ151" s="59">
        <f t="shared" si="59"/>
        <v>1567.4493972996047</v>
      </c>
      <c r="AR151" s="59">
        <f t="shared" si="74"/>
        <v>1567.4493972996047</v>
      </c>
      <c r="AS151" s="59">
        <v>0</v>
      </c>
      <c r="AT151" s="88">
        <f>IF(Obliczenia!$D$28="nie można skorzystać z programu",0,AR151-J151)</f>
        <v>1.0459189070388675E-11</v>
      </c>
    </row>
    <row r="152" spans="1:46" ht="14.1" customHeight="1" x14ac:dyDescent="0.3">
      <c r="A152" s="38"/>
      <c r="B152" s="38"/>
      <c r="C152" s="38"/>
      <c r="D152" s="80">
        <v>124</v>
      </c>
      <c r="E152" s="81">
        <f t="shared" si="60"/>
        <v>198860.90097370592</v>
      </c>
      <c r="F152" s="81">
        <f t="shared" si="60"/>
        <v>384.22703650604387</v>
      </c>
      <c r="G152" s="81">
        <f t="shared" si="61"/>
        <v>1183.2223607935505</v>
      </c>
      <c r="H152" s="81">
        <f t="shared" si="62"/>
        <v>1183.2223607935505</v>
      </c>
      <c r="I152" s="81">
        <f t="shared" si="63"/>
        <v>1567.4493972995942</v>
      </c>
      <c r="J152" s="82">
        <f t="shared" si="47"/>
        <v>1567.4493972995942</v>
      </c>
      <c r="K152" s="83">
        <f t="shared" si="64"/>
        <v>0</v>
      </c>
      <c r="L152" s="59">
        <f t="shared" si="65"/>
        <v>132573.93398247063</v>
      </c>
      <c r="M152" s="59">
        <f t="shared" si="89"/>
        <v>256.15135767069592</v>
      </c>
      <c r="N152" s="59">
        <f t="shared" si="90"/>
        <v>788.81490719570036</v>
      </c>
      <c r="O152" s="59">
        <f>'Kredyt Mieszkaniowy #naStart'!$N152+'Kredyt Mieszkaniowy #naStart'!$M152</f>
        <v>1044.9662648663962</v>
      </c>
      <c r="P152" s="59">
        <v>0</v>
      </c>
      <c r="Q152" s="59">
        <f t="shared" si="81"/>
        <v>0</v>
      </c>
      <c r="R152" s="59">
        <f>'Kredyt Mieszkaniowy #naStart'!$N152-'Kredyt Mieszkaniowy #naStart'!$Q152</f>
        <v>788.81490719570036</v>
      </c>
      <c r="S152" s="59">
        <f t="shared" si="52"/>
        <v>1044.9662648663962</v>
      </c>
      <c r="T152" s="59">
        <f t="shared" si="66"/>
        <v>66286.966991235313</v>
      </c>
      <c r="U152" s="58">
        <f t="shared" si="91"/>
        <v>128.07567883534796</v>
      </c>
      <c r="V152" s="59">
        <f t="shared" si="92"/>
        <v>394.40745359785018</v>
      </c>
      <c r="W152" s="58">
        <f t="shared" si="67"/>
        <v>522.48313243319808</v>
      </c>
      <c r="Y152" s="84">
        <v>124</v>
      </c>
      <c r="Z152" s="85">
        <f t="shared" si="76"/>
        <v>256807.65282263662</v>
      </c>
      <c r="AA152" s="85">
        <f t="shared" si="84"/>
        <v>496.18825476990804</v>
      </c>
      <c r="AB152" s="85">
        <f t="shared" si="85"/>
        <v>1528.0055342946882</v>
      </c>
      <c r="AC152" s="85">
        <f t="shared" si="55"/>
        <v>2024.1937890645963</v>
      </c>
      <c r="AD152" s="86">
        <f t="shared" si="56"/>
        <v>456.74439176500209</v>
      </c>
      <c r="AE152" s="50"/>
      <c r="AF152" s="84">
        <v>124</v>
      </c>
      <c r="AG152" s="85">
        <f t="shared" si="77"/>
        <v>197500.00000000012</v>
      </c>
      <c r="AH152" s="85">
        <f t="shared" si="57"/>
        <v>833.33333333333337</v>
      </c>
      <c r="AI152" s="85">
        <f t="shared" si="86"/>
        <v>1175.1250000000007</v>
      </c>
      <c r="AJ152" s="85">
        <f t="shared" si="71"/>
        <v>2008.4583333333339</v>
      </c>
      <c r="AK152" s="86">
        <f t="shared" si="58"/>
        <v>441.0089360337397</v>
      </c>
      <c r="AM152" s="80">
        <v>124</v>
      </c>
      <c r="AN152" s="59">
        <f t="shared" si="72"/>
        <v>198860.90097370723</v>
      </c>
      <c r="AO152" s="59">
        <f t="shared" si="93"/>
        <v>384.22703650604643</v>
      </c>
      <c r="AP152" s="59">
        <f t="shared" si="94"/>
        <v>1183.2223607935582</v>
      </c>
      <c r="AQ152" s="59">
        <f t="shared" si="59"/>
        <v>1567.4493972996047</v>
      </c>
      <c r="AR152" s="59">
        <f t="shared" si="74"/>
        <v>1567.4493972996047</v>
      </c>
      <c r="AS152" s="59">
        <v>0</v>
      </c>
      <c r="AT152" s="88">
        <f>IF(Obliczenia!$D$28="nie można skorzystać z programu",0,AR152-J152)</f>
        <v>1.0459189070388675E-11</v>
      </c>
    </row>
    <row r="153" spans="1:46" ht="14.1" customHeight="1" x14ac:dyDescent="0.3">
      <c r="A153" s="38"/>
      <c r="B153" s="38"/>
      <c r="C153" s="38"/>
      <c r="D153" s="80">
        <v>125</v>
      </c>
      <c r="E153" s="81">
        <f t="shared" si="60"/>
        <v>198476.6739371999</v>
      </c>
      <c r="F153" s="81">
        <f t="shared" si="60"/>
        <v>386.51318737325499</v>
      </c>
      <c r="G153" s="81">
        <f t="shared" si="61"/>
        <v>1180.9362099263394</v>
      </c>
      <c r="H153" s="81">
        <f t="shared" si="62"/>
        <v>1180.9362099263394</v>
      </c>
      <c r="I153" s="81">
        <f t="shared" si="63"/>
        <v>1567.4493972995942</v>
      </c>
      <c r="J153" s="82">
        <f t="shared" si="47"/>
        <v>1567.4493972995942</v>
      </c>
      <c r="K153" s="83">
        <f t="shared" si="64"/>
        <v>0</v>
      </c>
      <c r="L153" s="59">
        <f t="shared" si="65"/>
        <v>132317.78262479993</v>
      </c>
      <c r="M153" s="59">
        <f t="shared" si="89"/>
        <v>257.67545824883666</v>
      </c>
      <c r="N153" s="59">
        <f t="shared" si="90"/>
        <v>787.29080661755961</v>
      </c>
      <c r="O153" s="59">
        <f>'Kredyt Mieszkaniowy #naStart'!$N153+'Kredyt Mieszkaniowy #naStart'!$M153</f>
        <v>1044.9662648663962</v>
      </c>
      <c r="P153" s="59">
        <v>0</v>
      </c>
      <c r="Q153" s="59">
        <f t="shared" si="81"/>
        <v>0</v>
      </c>
      <c r="R153" s="59">
        <f>'Kredyt Mieszkaniowy #naStart'!$N153-'Kredyt Mieszkaniowy #naStart'!$Q153</f>
        <v>787.29080661755961</v>
      </c>
      <c r="S153" s="59">
        <f t="shared" si="52"/>
        <v>1044.9662648663962</v>
      </c>
      <c r="T153" s="58">
        <f t="shared" si="66"/>
        <v>66158.891312399966</v>
      </c>
      <c r="U153" s="58">
        <f t="shared" si="91"/>
        <v>128.83772912441833</v>
      </c>
      <c r="V153" s="58">
        <f t="shared" si="92"/>
        <v>393.64540330877981</v>
      </c>
      <c r="W153" s="58">
        <f t="shared" si="67"/>
        <v>522.48313243319808</v>
      </c>
      <c r="Y153" s="84">
        <v>125</v>
      </c>
      <c r="Z153" s="85">
        <f t="shared" si="76"/>
        <v>256311.4645678667</v>
      </c>
      <c r="AA153" s="85">
        <f t="shared" si="84"/>
        <v>499.14057488578908</v>
      </c>
      <c r="AB153" s="85">
        <f t="shared" si="85"/>
        <v>1525.0532141788071</v>
      </c>
      <c r="AC153" s="85">
        <f t="shared" si="55"/>
        <v>2024.1937890645963</v>
      </c>
      <c r="AD153" s="86">
        <f t="shared" si="56"/>
        <v>456.74439176500209</v>
      </c>
      <c r="AE153" s="50"/>
      <c r="AF153" s="84">
        <v>125</v>
      </c>
      <c r="AG153" s="85">
        <f t="shared" si="77"/>
        <v>196666.66666666677</v>
      </c>
      <c r="AH153" s="85">
        <f t="shared" si="57"/>
        <v>833.33333333333337</v>
      </c>
      <c r="AI153" s="85">
        <f t="shared" si="86"/>
        <v>1170.1666666666674</v>
      </c>
      <c r="AJ153" s="85">
        <f t="shared" si="71"/>
        <v>2003.5000000000009</v>
      </c>
      <c r="AK153" s="86">
        <f t="shared" si="58"/>
        <v>436.05060270040667</v>
      </c>
      <c r="AM153" s="80">
        <v>125</v>
      </c>
      <c r="AN153" s="59">
        <f t="shared" si="72"/>
        <v>198476.67393720118</v>
      </c>
      <c r="AO153" s="59">
        <f t="shared" si="93"/>
        <v>386.51318737325744</v>
      </c>
      <c r="AP153" s="59">
        <f t="shared" si="94"/>
        <v>1180.9362099263471</v>
      </c>
      <c r="AQ153" s="59">
        <f t="shared" si="59"/>
        <v>1567.4493972996047</v>
      </c>
      <c r="AR153" s="59">
        <f t="shared" si="74"/>
        <v>1567.4493972996047</v>
      </c>
      <c r="AS153" s="59">
        <v>0</v>
      </c>
      <c r="AT153" s="88">
        <f>IF(Obliczenia!$D$28="nie można skorzystać z programu",0,AR153-J153)</f>
        <v>1.0459189070388675E-11</v>
      </c>
    </row>
    <row r="154" spans="1:46" ht="14.1" customHeight="1" x14ac:dyDescent="0.3">
      <c r="A154" s="38"/>
      <c r="B154" s="38"/>
      <c r="C154" s="38"/>
      <c r="D154" s="80">
        <v>126</v>
      </c>
      <c r="E154" s="81">
        <f t="shared" si="60"/>
        <v>198090.16074982664</v>
      </c>
      <c r="F154" s="81">
        <f t="shared" si="60"/>
        <v>388.81294083812577</v>
      </c>
      <c r="G154" s="81">
        <f t="shared" si="61"/>
        <v>1178.6364564614685</v>
      </c>
      <c r="H154" s="81">
        <f t="shared" si="62"/>
        <v>1178.6364564614685</v>
      </c>
      <c r="I154" s="81">
        <f t="shared" si="63"/>
        <v>1567.4493972995942</v>
      </c>
      <c r="J154" s="82">
        <f t="shared" si="47"/>
        <v>1567.4493972995942</v>
      </c>
      <c r="K154" s="83">
        <f t="shared" si="64"/>
        <v>0</v>
      </c>
      <c r="L154" s="59">
        <f t="shared" si="65"/>
        <v>132060.10716655108</v>
      </c>
      <c r="M154" s="59">
        <f t="shared" si="89"/>
        <v>259.20862722541716</v>
      </c>
      <c r="N154" s="59">
        <f t="shared" si="90"/>
        <v>785.75763764097894</v>
      </c>
      <c r="O154" s="59">
        <f>'Kredyt Mieszkaniowy #naStart'!$N154+'Kredyt Mieszkaniowy #naStart'!$M154</f>
        <v>1044.9662648663962</v>
      </c>
      <c r="P154" s="59">
        <v>0</v>
      </c>
      <c r="Q154" s="59">
        <f t="shared" si="81"/>
        <v>0</v>
      </c>
      <c r="R154" s="59">
        <f>'Kredyt Mieszkaniowy #naStart'!$N154-'Kredyt Mieszkaniowy #naStart'!$Q154</f>
        <v>785.75763764097894</v>
      </c>
      <c r="S154" s="59">
        <f t="shared" si="52"/>
        <v>1044.9662648663962</v>
      </c>
      <c r="T154" s="59">
        <f t="shared" si="66"/>
        <v>66030.053583275541</v>
      </c>
      <c r="U154" s="58">
        <f t="shared" si="91"/>
        <v>129.60431361270858</v>
      </c>
      <c r="V154" s="59">
        <f t="shared" si="92"/>
        <v>392.87881882048947</v>
      </c>
      <c r="W154" s="58">
        <f t="shared" si="67"/>
        <v>522.48313243319808</v>
      </c>
      <c r="Y154" s="84">
        <v>126</v>
      </c>
      <c r="Z154" s="85">
        <f t="shared" si="76"/>
        <v>255812.32399298091</v>
      </c>
      <c r="AA154" s="85">
        <f t="shared" si="84"/>
        <v>502.11046130635947</v>
      </c>
      <c r="AB154" s="85">
        <f t="shared" si="85"/>
        <v>1522.0833277582365</v>
      </c>
      <c r="AC154" s="85">
        <f t="shared" si="55"/>
        <v>2024.1937890645959</v>
      </c>
      <c r="AD154" s="86">
        <f t="shared" si="56"/>
        <v>456.74439176500164</v>
      </c>
      <c r="AE154" s="50"/>
      <c r="AF154" s="84">
        <v>126</v>
      </c>
      <c r="AG154" s="85">
        <f t="shared" si="77"/>
        <v>195833.33333333343</v>
      </c>
      <c r="AH154" s="85">
        <f t="shared" si="57"/>
        <v>833.33333333333337</v>
      </c>
      <c r="AI154" s="85">
        <f t="shared" si="86"/>
        <v>1165.2083333333339</v>
      </c>
      <c r="AJ154" s="85">
        <f t="shared" si="71"/>
        <v>1998.5416666666674</v>
      </c>
      <c r="AK154" s="86">
        <f t="shared" si="58"/>
        <v>431.09226936707319</v>
      </c>
      <c r="AM154" s="80">
        <v>126</v>
      </c>
      <c r="AN154" s="59">
        <f t="shared" si="72"/>
        <v>198090.16074982792</v>
      </c>
      <c r="AO154" s="59">
        <f t="shared" si="93"/>
        <v>388.81294083812833</v>
      </c>
      <c r="AP154" s="59">
        <f t="shared" si="94"/>
        <v>1178.6364564614762</v>
      </c>
      <c r="AQ154" s="59">
        <f t="shared" si="59"/>
        <v>1567.4493972996045</v>
      </c>
      <c r="AR154" s="59">
        <f t="shared" si="74"/>
        <v>1567.4493972996045</v>
      </c>
      <c r="AS154" s="59">
        <v>0</v>
      </c>
      <c r="AT154" s="88">
        <f>IF(Obliczenia!$D$28="nie można skorzystać z programu",0,AR154-J154)</f>
        <v>1.0231815394945443E-11</v>
      </c>
    </row>
    <row r="155" spans="1:46" ht="14.1" customHeight="1" x14ac:dyDescent="0.3">
      <c r="A155" s="38"/>
      <c r="B155" s="38"/>
      <c r="C155" s="38"/>
      <c r="D155" s="80">
        <v>127</v>
      </c>
      <c r="E155" s="81">
        <f t="shared" si="60"/>
        <v>197701.34780898847</v>
      </c>
      <c r="F155" s="81">
        <f t="shared" si="60"/>
        <v>391.12637783611262</v>
      </c>
      <c r="G155" s="81">
        <f t="shared" si="61"/>
        <v>1176.3230194634816</v>
      </c>
      <c r="H155" s="81">
        <f t="shared" si="62"/>
        <v>1176.3230194634816</v>
      </c>
      <c r="I155" s="81">
        <f t="shared" si="63"/>
        <v>1567.4493972995942</v>
      </c>
      <c r="J155" s="82">
        <f t="shared" si="47"/>
        <v>1567.4493972995942</v>
      </c>
      <c r="K155" s="83">
        <f t="shared" si="64"/>
        <v>0</v>
      </c>
      <c r="L155" s="59">
        <f t="shared" si="65"/>
        <v>131800.89853932566</v>
      </c>
      <c r="M155" s="59">
        <f t="shared" si="89"/>
        <v>260.7509185574084</v>
      </c>
      <c r="N155" s="59">
        <f t="shared" si="90"/>
        <v>784.21534630898771</v>
      </c>
      <c r="O155" s="59">
        <f>'Kredyt Mieszkaniowy #naStart'!$N155+'Kredyt Mieszkaniowy #naStart'!$M155</f>
        <v>1044.9662648663962</v>
      </c>
      <c r="P155" s="59">
        <v>0</v>
      </c>
      <c r="Q155" s="59">
        <f t="shared" si="81"/>
        <v>0</v>
      </c>
      <c r="R155" s="59">
        <f>'Kredyt Mieszkaniowy #naStart'!$N155-'Kredyt Mieszkaniowy #naStart'!$Q155</f>
        <v>784.21534630898771</v>
      </c>
      <c r="S155" s="59">
        <f t="shared" si="52"/>
        <v>1044.9662648663962</v>
      </c>
      <c r="T155" s="58">
        <f t="shared" si="66"/>
        <v>65900.449269662829</v>
      </c>
      <c r="U155" s="58">
        <f t="shared" si="91"/>
        <v>130.3754592787042</v>
      </c>
      <c r="V155" s="58">
        <f t="shared" si="92"/>
        <v>392.10767315449385</v>
      </c>
      <c r="W155" s="58">
        <f t="shared" si="67"/>
        <v>522.48313243319808</v>
      </c>
      <c r="Y155" s="84">
        <v>127</v>
      </c>
      <c r="Z155" s="85">
        <f t="shared" si="76"/>
        <v>255310.21353167456</v>
      </c>
      <c r="AA155" s="85">
        <f t="shared" si="84"/>
        <v>505.09801855113233</v>
      </c>
      <c r="AB155" s="85">
        <f t="shared" si="85"/>
        <v>1519.0957705134638</v>
      </c>
      <c r="AC155" s="85">
        <f t="shared" si="55"/>
        <v>2024.1937890645961</v>
      </c>
      <c r="AD155" s="86">
        <f t="shared" si="56"/>
        <v>456.74439176500186</v>
      </c>
      <c r="AE155" s="50"/>
      <c r="AF155" s="84">
        <v>127</v>
      </c>
      <c r="AG155" s="85">
        <f t="shared" si="77"/>
        <v>195000.00000000009</v>
      </c>
      <c r="AH155" s="85">
        <f t="shared" si="57"/>
        <v>833.33333333333337</v>
      </c>
      <c r="AI155" s="85">
        <f t="shared" si="86"/>
        <v>1160.2500000000007</v>
      </c>
      <c r="AJ155" s="85">
        <f t="shared" si="71"/>
        <v>1993.5833333333339</v>
      </c>
      <c r="AK155" s="86">
        <f t="shared" si="58"/>
        <v>426.1339360337397</v>
      </c>
      <c r="AM155" s="80">
        <v>127</v>
      </c>
      <c r="AN155" s="59">
        <f t="shared" si="72"/>
        <v>197701.34780898978</v>
      </c>
      <c r="AO155" s="59">
        <f t="shared" si="93"/>
        <v>391.12637783611518</v>
      </c>
      <c r="AP155" s="59">
        <f t="shared" si="94"/>
        <v>1176.3230194634893</v>
      </c>
      <c r="AQ155" s="59">
        <f t="shared" si="59"/>
        <v>1567.4493972996045</v>
      </c>
      <c r="AR155" s="59">
        <f t="shared" si="74"/>
        <v>1567.4493972996045</v>
      </c>
      <c r="AS155" s="59">
        <v>0</v>
      </c>
      <c r="AT155" s="88">
        <f>IF(Obliczenia!$D$28="nie można skorzystać z programu",0,AR155-J155)</f>
        <v>1.0231815394945443E-11</v>
      </c>
    </row>
    <row r="156" spans="1:46" ht="14.1" customHeight="1" x14ac:dyDescent="0.3">
      <c r="A156" s="38"/>
      <c r="B156" s="38"/>
      <c r="C156" s="38"/>
      <c r="D156" s="80">
        <v>128</v>
      </c>
      <c r="E156" s="81">
        <f t="shared" si="60"/>
        <v>197310.22143115237</v>
      </c>
      <c r="F156" s="81">
        <f t="shared" si="60"/>
        <v>393.45357978423738</v>
      </c>
      <c r="G156" s="81">
        <f t="shared" si="61"/>
        <v>1173.9958175153567</v>
      </c>
      <c r="H156" s="81">
        <f t="shared" si="62"/>
        <v>1173.9958175153567</v>
      </c>
      <c r="I156" s="81">
        <f t="shared" si="63"/>
        <v>1567.4493972995942</v>
      </c>
      <c r="J156" s="82">
        <f t="shared" si="47"/>
        <v>1567.4493972995942</v>
      </c>
      <c r="K156" s="83">
        <f t="shared" si="64"/>
        <v>0</v>
      </c>
      <c r="L156" s="59">
        <f t="shared" si="65"/>
        <v>131540.14762076826</v>
      </c>
      <c r="M156" s="59">
        <f t="shared" si="89"/>
        <v>262.30238652282492</v>
      </c>
      <c r="N156" s="59">
        <f t="shared" si="90"/>
        <v>782.66387834357113</v>
      </c>
      <c r="O156" s="59">
        <f>'Kredyt Mieszkaniowy #naStart'!$N156+'Kredyt Mieszkaniowy #naStart'!$M156</f>
        <v>1044.9662648663962</v>
      </c>
      <c r="P156" s="59">
        <v>0</v>
      </c>
      <c r="Q156" s="59">
        <f t="shared" si="81"/>
        <v>0</v>
      </c>
      <c r="R156" s="59">
        <f t="shared" ref="R156:R188" si="95">S156-M156</f>
        <v>782.66387834357124</v>
      </c>
      <c r="S156" s="59">
        <f t="shared" si="52"/>
        <v>1044.9662648663962</v>
      </c>
      <c r="T156" s="59">
        <f t="shared" si="66"/>
        <v>65770.073810384129</v>
      </c>
      <c r="U156" s="58">
        <f t="shared" si="91"/>
        <v>131.15119326141246</v>
      </c>
      <c r="V156" s="59">
        <f t="shared" si="92"/>
        <v>391.33193917178556</v>
      </c>
      <c r="W156" s="58">
        <f t="shared" si="67"/>
        <v>522.48313243319808</v>
      </c>
      <c r="Y156" s="84">
        <v>128</v>
      </c>
      <c r="Z156" s="85">
        <f t="shared" si="76"/>
        <v>254805.11551312343</v>
      </c>
      <c r="AA156" s="85">
        <f t="shared" si="84"/>
        <v>508.10335176151136</v>
      </c>
      <c r="AB156" s="85">
        <f t="shared" si="85"/>
        <v>1516.0904373030844</v>
      </c>
      <c r="AC156" s="85">
        <f t="shared" si="55"/>
        <v>2024.1937890645959</v>
      </c>
      <c r="AD156" s="86">
        <f t="shared" si="56"/>
        <v>456.74439176500164</v>
      </c>
      <c r="AE156" s="50"/>
      <c r="AF156" s="84">
        <v>128</v>
      </c>
      <c r="AG156" s="85">
        <f t="shared" si="77"/>
        <v>194166.66666666674</v>
      </c>
      <c r="AH156" s="85">
        <f t="shared" si="57"/>
        <v>833.33333333333337</v>
      </c>
      <c r="AI156" s="85">
        <f t="shared" si="86"/>
        <v>1155.2916666666672</v>
      </c>
      <c r="AJ156" s="85">
        <f t="shared" si="71"/>
        <v>1988.6250000000005</v>
      </c>
      <c r="AK156" s="86">
        <f t="shared" si="58"/>
        <v>421.17560270040622</v>
      </c>
      <c r="AM156" s="80">
        <v>128</v>
      </c>
      <c r="AN156" s="59">
        <f t="shared" si="72"/>
        <v>197310.22143115368</v>
      </c>
      <c r="AO156" s="59">
        <f t="shared" si="93"/>
        <v>393.45357978424005</v>
      </c>
      <c r="AP156" s="59">
        <f t="shared" si="94"/>
        <v>1173.9958175153645</v>
      </c>
      <c r="AQ156" s="59">
        <f t="shared" si="59"/>
        <v>1567.4493972996045</v>
      </c>
      <c r="AR156" s="59">
        <f t="shared" si="74"/>
        <v>1567.4493972996045</v>
      </c>
      <c r="AS156" s="59">
        <v>0</v>
      </c>
      <c r="AT156" s="88">
        <f>IF(Obliczenia!$D$28="nie można skorzystać z programu",0,AR156-J156)</f>
        <v>1.0231815394945443E-11</v>
      </c>
    </row>
    <row r="157" spans="1:46" ht="14.1" customHeight="1" x14ac:dyDescent="0.3">
      <c r="A157" s="38"/>
      <c r="B157" s="38"/>
      <c r="C157" s="38"/>
      <c r="D157" s="80">
        <v>129</v>
      </c>
      <c r="E157" s="81">
        <f t="shared" si="60"/>
        <v>196916.76785136817</v>
      </c>
      <c r="F157" s="81">
        <f t="shared" si="60"/>
        <v>395.79462858395379</v>
      </c>
      <c r="G157" s="81">
        <f t="shared" si="61"/>
        <v>1171.6547687156406</v>
      </c>
      <c r="H157" s="81">
        <f t="shared" si="62"/>
        <v>1171.6547687156406</v>
      </c>
      <c r="I157" s="81">
        <f t="shared" si="63"/>
        <v>1567.4493972995942</v>
      </c>
      <c r="J157" s="82">
        <f t="shared" ref="J157:J220" si="96">S157+W157</f>
        <v>1567.4493972995942</v>
      </c>
      <c r="K157" s="83">
        <f t="shared" si="64"/>
        <v>0</v>
      </c>
      <c r="L157" s="59">
        <f t="shared" si="65"/>
        <v>131277.84523424544</v>
      </c>
      <c r="M157" s="59">
        <f t="shared" si="89"/>
        <v>263.86308572263584</v>
      </c>
      <c r="N157" s="59">
        <f t="shared" si="90"/>
        <v>781.10317914376037</v>
      </c>
      <c r="O157" s="59">
        <f>'Kredyt Mieszkaniowy #naStart'!$N157+'Kredyt Mieszkaniowy #naStart'!$M157</f>
        <v>1044.9662648663962</v>
      </c>
      <c r="P157" s="59">
        <v>0</v>
      </c>
      <c r="Q157" s="59">
        <f t="shared" ref="Q157:Q220" si="97">IF(P157&lt;$B$23,0,P157-$B$23)</f>
        <v>0</v>
      </c>
      <c r="R157" s="59">
        <f t="shared" si="95"/>
        <v>781.10317914376037</v>
      </c>
      <c r="S157" s="59">
        <f t="shared" ref="S157:S220" si="98">IF(Q157&lt;0,0,M157+N157-Q157)</f>
        <v>1044.9662648663962</v>
      </c>
      <c r="T157" s="58">
        <f t="shared" si="66"/>
        <v>65638.92261712272</v>
      </c>
      <c r="U157" s="58">
        <f t="shared" si="91"/>
        <v>131.93154286131792</v>
      </c>
      <c r="V157" s="58">
        <f t="shared" si="92"/>
        <v>390.55158957188019</v>
      </c>
      <c r="W157" s="58">
        <f t="shared" si="67"/>
        <v>522.48313243319808</v>
      </c>
      <c r="Y157" s="84">
        <v>129</v>
      </c>
      <c r="Z157" s="85">
        <f t="shared" si="76"/>
        <v>254297.01216136193</v>
      </c>
      <c r="AA157" s="85">
        <f t="shared" si="84"/>
        <v>511.12656670449257</v>
      </c>
      <c r="AB157" s="85">
        <f t="shared" si="85"/>
        <v>1513.0672223601034</v>
      </c>
      <c r="AC157" s="85">
        <f t="shared" ref="AC157:AC220" si="99">AB157+AA157</f>
        <v>2024.1937890645959</v>
      </c>
      <c r="AD157" s="86">
        <f t="shared" ref="AD157:AD220" si="100">AC157-J157</f>
        <v>456.74439176500164</v>
      </c>
      <c r="AE157" s="50"/>
      <c r="AF157" s="84">
        <v>129</v>
      </c>
      <c r="AG157" s="85">
        <f t="shared" si="77"/>
        <v>193333.3333333334</v>
      </c>
      <c r="AH157" s="85">
        <f t="shared" ref="AH157:AH220" si="101">IF(AF157&lt;=$B$13,$B$10/$B$13,0)</f>
        <v>833.33333333333337</v>
      </c>
      <c r="AI157" s="85">
        <f t="shared" si="86"/>
        <v>1150.3333333333337</v>
      </c>
      <c r="AJ157" s="85">
        <f t="shared" si="71"/>
        <v>1983.666666666667</v>
      </c>
      <c r="AK157" s="86">
        <f t="shared" ref="AK157:AK220" si="102">AJ157-J157</f>
        <v>416.21726936707273</v>
      </c>
      <c r="AM157" s="80">
        <v>129</v>
      </c>
      <c r="AN157" s="59">
        <f t="shared" si="72"/>
        <v>196916.76785136943</v>
      </c>
      <c r="AO157" s="59">
        <f t="shared" si="93"/>
        <v>395.7946285839563</v>
      </c>
      <c r="AP157" s="59">
        <f t="shared" si="94"/>
        <v>1171.6547687156483</v>
      </c>
      <c r="AQ157" s="59">
        <f t="shared" ref="AQ157:AQ220" si="103">AO157+AP157</f>
        <v>1567.4493972996047</v>
      </c>
      <c r="AR157" s="59">
        <f t="shared" si="74"/>
        <v>1567.4493972996047</v>
      </c>
      <c r="AS157" s="59">
        <v>0</v>
      </c>
      <c r="AT157" s="88">
        <f>IF(Obliczenia!$D$28="nie można skorzystać z programu",0,AR157-J157)</f>
        <v>1.0459189070388675E-11</v>
      </c>
    </row>
    <row r="158" spans="1:46" ht="14.1" customHeight="1" x14ac:dyDescent="0.3">
      <c r="A158" s="38"/>
      <c r="B158" s="38"/>
      <c r="C158" s="38"/>
      <c r="D158" s="80">
        <v>130</v>
      </c>
      <c r="E158" s="81">
        <f t="shared" ref="E158:E221" si="104">L158+T158</f>
        <v>196520.9732227842</v>
      </c>
      <c r="F158" s="81">
        <f t="shared" ref="F158:G221" si="105">M158+U158</f>
        <v>398.14960662402814</v>
      </c>
      <c r="G158" s="81">
        <f t="shared" si="105"/>
        <v>1169.2997906755661</v>
      </c>
      <c r="H158" s="81">
        <f t="shared" ref="H158:H221" si="106">R158+V158</f>
        <v>1169.2997906755661</v>
      </c>
      <c r="I158" s="81">
        <f t="shared" ref="I158:I221" si="107">O158+W158</f>
        <v>1567.4493972995942</v>
      </c>
      <c r="J158" s="82">
        <f t="shared" si="96"/>
        <v>1567.4493972995942</v>
      </c>
      <c r="K158" s="83">
        <f t="shared" ref="K158:K221" si="108">Q158</f>
        <v>0</v>
      </c>
      <c r="L158" s="59">
        <f t="shared" ref="L158:L221" si="109">IF(M157=0,0,L157-M157)</f>
        <v>131013.9821485228</v>
      </c>
      <c r="M158" s="59">
        <f t="shared" si="89"/>
        <v>265.43307108268544</v>
      </c>
      <c r="N158" s="59">
        <f t="shared" si="90"/>
        <v>779.53319378371077</v>
      </c>
      <c r="O158" s="59">
        <f>'Kredyt Mieszkaniowy #naStart'!$N158+'Kredyt Mieszkaniowy #naStart'!$M158</f>
        <v>1044.9662648663962</v>
      </c>
      <c r="P158" s="59">
        <v>0</v>
      </c>
      <c r="Q158" s="59">
        <f t="shared" si="97"/>
        <v>0</v>
      </c>
      <c r="R158" s="59">
        <f t="shared" si="95"/>
        <v>779.53319378371066</v>
      </c>
      <c r="S158" s="59">
        <f t="shared" si="98"/>
        <v>1044.9662648663962</v>
      </c>
      <c r="T158" s="59">
        <f t="shared" ref="T158:T221" si="110">IF(U157=0,0,T157-U157)</f>
        <v>65506.991074261401</v>
      </c>
      <c r="U158" s="58">
        <f t="shared" si="91"/>
        <v>132.71653554134272</v>
      </c>
      <c r="V158" s="59">
        <f t="shared" si="92"/>
        <v>389.76659689185539</v>
      </c>
      <c r="W158" s="58">
        <f t="shared" ref="W158:W221" si="111">U158+V158</f>
        <v>522.48313243319808</v>
      </c>
      <c r="Y158" s="84">
        <v>130</v>
      </c>
      <c r="Z158" s="85">
        <f t="shared" si="76"/>
        <v>253785.88559465745</v>
      </c>
      <c r="AA158" s="85">
        <f t="shared" ref="AA158:AA221" si="112">IF(Y158-$B$13&lt;=0,PPMT($B$30/12,1,$B$13-Y157,-Z158),0)</f>
        <v>514.16776977638426</v>
      </c>
      <c r="AB158" s="85">
        <f t="shared" ref="AB158:AB221" si="113">IF(Y158-$B$13&lt;=0,IPMT($B$30/12,1,$B$13-Y157,-Z158),0)</f>
        <v>1510.0260192882122</v>
      </c>
      <c r="AC158" s="85">
        <f t="shared" si="99"/>
        <v>2024.1937890645963</v>
      </c>
      <c r="AD158" s="86">
        <f t="shared" si="100"/>
        <v>456.74439176500209</v>
      </c>
      <c r="AE158" s="50"/>
      <c r="AF158" s="84">
        <v>130</v>
      </c>
      <c r="AG158" s="85">
        <f t="shared" si="77"/>
        <v>192500.00000000006</v>
      </c>
      <c r="AH158" s="85">
        <f t="shared" si="101"/>
        <v>833.33333333333337</v>
      </c>
      <c r="AI158" s="85">
        <f t="shared" si="86"/>
        <v>1145.3750000000005</v>
      </c>
      <c r="AJ158" s="85">
        <f t="shared" ref="AJ158:AJ221" si="114">AI158+AH158</f>
        <v>1978.7083333333339</v>
      </c>
      <c r="AK158" s="86">
        <f t="shared" si="102"/>
        <v>411.2589360337397</v>
      </c>
      <c r="AM158" s="80">
        <v>130</v>
      </c>
      <c r="AN158" s="59">
        <f t="shared" ref="AN158:AN221" si="115">IF(AO157=0,0,AN157-AO157)</f>
        <v>196520.97322278548</v>
      </c>
      <c r="AO158" s="59">
        <f t="shared" si="93"/>
        <v>398.14960662403064</v>
      </c>
      <c r="AP158" s="59">
        <f t="shared" si="94"/>
        <v>1169.2997906755738</v>
      </c>
      <c r="AQ158" s="59">
        <f t="shared" si="103"/>
        <v>1567.4493972996045</v>
      </c>
      <c r="AR158" s="59">
        <f t="shared" ref="AR158:AR221" si="116">AO158+AP158-AS158</f>
        <v>1567.4493972996045</v>
      </c>
      <c r="AS158" s="59">
        <v>0</v>
      </c>
      <c r="AT158" s="88">
        <f>IF(Obliczenia!$D$28="nie można skorzystać z programu",0,AR158-J158)</f>
        <v>1.0231815394945443E-11</v>
      </c>
    </row>
    <row r="159" spans="1:46" ht="14.1" customHeight="1" x14ac:dyDescent="0.3">
      <c r="A159" s="38"/>
      <c r="B159" s="38"/>
      <c r="C159" s="38"/>
      <c r="D159" s="80">
        <v>131</v>
      </c>
      <c r="E159" s="81">
        <f t="shared" si="104"/>
        <v>196122.82361616017</v>
      </c>
      <c r="F159" s="81">
        <f t="shared" si="105"/>
        <v>400.51859678344124</v>
      </c>
      <c r="G159" s="81">
        <f t="shared" si="105"/>
        <v>1166.9308005161531</v>
      </c>
      <c r="H159" s="81">
        <f t="shared" si="106"/>
        <v>1166.9308005161529</v>
      </c>
      <c r="I159" s="81">
        <f t="shared" si="107"/>
        <v>1567.4493972995942</v>
      </c>
      <c r="J159" s="82">
        <f t="shared" si="96"/>
        <v>1567.4493972995942</v>
      </c>
      <c r="K159" s="83">
        <f t="shared" si="108"/>
        <v>0</v>
      </c>
      <c r="L159" s="59">
        <f t="shared" si="109"/>
        <v>130748.54907744011</v>
      </c>
      <c r="M159" s="59">
        <f t="shared" si="89"/>
        <v>267.01239785562751</v>
      </c>
      <c r="N159" s="59">
        <f t="shared" si="90"/>
        <v>777.9538670107687</v>
      </c>
      <c r="O159" s="59">
        <f>'Kredyt Mieszkaniowy #naStart'!$N159+'Kredyt Mieszkaniowy #naStart'!$M159</f>
        <v>1044.9662648663962</v>
      </c>
      <c r="P159" s="59">
        <v>0</v>
      </c>
      <c r="Q159" s="59">
        <f t="shared" si="97"/>
        <v>0</v>
      </c>
      <c r="R159" s="59">
        <f t="shared" si="95"/>
        <v>777.95386701076859</v>
      </c>
      <c r="S159" s="59">
        <f t="shared" si="98"/>
        <v>1044.9662648663962</v>
      </c>
      <c r="T159" s="58">
        <f t="shared" si="110"/>
        <v>65374.274538720056</v>
      </c>
      <c r="U159" s="58">
        <f t="shared" si="91"/>
        <v>133.50619892781376</v>
      </c>
      <c r="V159" s="58">
        <f t="shared" si="92"/>
        <v>388.97693350538435</v>
      </c>
      <c r="W159" s="58">
        <f t="shared" si="111"/>
        <v>522.48313243319808</v>
      </c>
      <c r="Y159" s="84">
        <v>131</v>
      </c>
      <c r="Z159" s="85">
        <f t="shared" ref="Z159:Z222" si="117">Z158-AA158</f>
        <v>253271.71782488105</v>
      </c>
      <c r="AA159" s="85">
        <f t="shared" si="112"/>
        <v>517.22706800655385</v>
      </c>
      <c r="AB159" s="85">
        <f t="shared" si="113"/>
        <v>1506.9667210580424</v>
      </c>
      <c r="AC159" s="85">
        <f t="shared" si="99"/>
        <v>2024.1937890645963</v>
      </c>
      <c r="AD159" s="86">
        <f t="shared" si="100"/>
        <v>456.74439176500209</v>
      </c>
      <c r="AE159" s="50"/>
      <c r="AF159" s="84">
        <v>131</v>
      </c>
      <c r="AG159" s="85">
        <f t="shared" ref="AG159:AG222" si="118">AG158-AH158</f>
        <v>191666.66666666672</v>
      </c>
      <c r="AH159" s="85">
        <f t="shared" si="101"/>
        <v>833.33333333333337</v>
      </c>
      <c r="AI159" s="85">
        <f t="shared" ref="AI159:AI222" si="119">$B$30/12*AG159</f>
        <v>1140.416666666667</v>
      </c>
      <c r="AJ159" s="85">
        <f t="shared" si="114"/>
        <v>1973.7500000000005</v>
      </c>
      <c r="AK159" s="86">
        <f t="shared" si="102"/>
        <v>406.30060270040622</v>
      </c>
      <c r="AM159" s="80">
        <v>131</v>
      </c>
      <c r="AN159" s="59">
        <f t="shared" si="115"/>
        <v>196122.82361616145</v>
      </c>
      <c r="AO159" s="59">
        <f t="shared" si="93"/>
        <v>400.51859678344385</v>
      </c>
      <c r="AP159" s="59">
        <f t="shared" si="94"/>
        <v>1166.9308005161608</v>
      </c>
      <c r="AQ159" s="59">
        <f t="shared" si="103"/>
        <v>1567.4493972996047</v>
      </c>
      <c r="AR159" s="59">
        <f t="shared" si="116"/>
        <v>1567.4493972996047</v>
      </c>
      <c r="AS159" s="59">
        <v>0</v>
      </c>
      <c r="AT159" s="88">
        <f>IF(Obliczenia!$D$28="nie można skorzystać z programu",0,AR159-J159)</f>
        <v>1.0459189070388675E-11</v>
      </c>
    </row>
    <row r="160" spans="1:46" ht="14.1" customHeight="1" x14ac:dyDescent="0.3">
      <c r="A160" s="38"/>
      <c r="B160" s="38"/>
      <c r="C160" s="38"/>
      <c r="D160" s="80">
        <v>132</v>
      </c>
      <c r="E160" s="81">
        <f t="shared" si="104"/>
        <v>195722.30501937674</v>
      </c>
      <c r="F160" s="81">
        <f t="shared" si="105"/>
        <v>402.90168243430259</v>
      </c>
      <c r="G160" s="81">
        <f t="shared" si="105"/>
        <v>1164.5477148652917</v>
      </c>
      <c r="H160" s="81">
        <f t="shared" si="106"/>
        <v>1164.5477148652917</v>
      </c>
      <c r="I160" s="81">
        <f t="shared" si="107"/>
        <v>1567.4493972995942</v>
      </c>
      <c r="J160" s="82">
        <f t="shared" si="96"/>
        <v>1567.4493972995942</v>
      </c>
      <c r="K160" s="83">
        <f t="shared" si="108"/>
        <v>0</v>
      </c>
      <c r="L160" s="59">
        <f t="shared" si="109"/>
        <v>130481.53667958449</v>
      </c>
      <c r="M160" s="59">
        <f t="shared" si="89"/>
        <v>268.60112162286839</v>
      </c>
      <c r="N160" s="59">
        <f t="shared" si="90"/>
        <v>776.36514324352777</v>
      </c>
      <c r="O160" s="59">
        <f>'Kredyt Mieszkaniowy #naStart'!$N160+'Kredyt Mieszkaniowy #naStart'!$M160</f>
        <v>1044.9662648663962</v>
      </c>
      <c r="P160" s="59">
        <v>0</v>
      </c>
      <c r="Q160" s="59">
        <f t="shared" si="97"/>
        <v>0</v>
      </c>
      <c r="R160" s="59">
        <f t="shared" si="95"/>
        <v>776.36514324352777</v>
      </c>
      <c r="S160" s="59">
        <f t="shared" si="98"/>
        <v>1044.9662648663962</v>
      </c>
      <c r="T160" s="59">
        <f t="shared" si="110"/>
        <v>65240.768339792245</v>
      </c>
      <c r="U160" s="58">
        <f t="shared" si="91"/>
        <v>134.3005608114342</v>
      </c>
      <c r="V160" s="59">
        <f t="shared" si="92"/>
        <v>388.18257162176388</v>
      </c>
      <c r="W160" s="58">
        <f t="shared" si="111"/>
        <v>522.48313243319808</v>
      </c>
      <c r="Y160" s="84">
        <v>132</v>
      </c>
      <c r="Z160" s="85">
        <f t="shared" si="117"/>
        <v>252754.4907568745</v>
      </c>
      <c r="AA160" s="85">
        <f t="shared" si="112"/>
        <v>520.30456906119264</v>
      </c>
      <c r="AB160" s="85">
        <f t="shared" si="113"/>
        <v>1503.8892200034034</v>
      </c>
      <c r="AC160" s="85">
        <f t="shared" si="99"/>
        <v>2024.1937890645959</v>
      </c>
      <c r="AD160" s="86">
        <f t="shared" si="100"/>
        <v>456.74439176500164</v>
      </c>
      <c r="AE160" s="50"/>
      <c r="AF160" s="84">
        <v>132</v>
      </c>
      <c r="AG160" s="85">
        <f t="shared" si="118"/>
        <v>190833.33333333337</v>
      </c>
      <c r="AH160" s="85">
        <f t="shared" si="101"/>
        <v>833.33333333333337</v>
      </c>
      <c r="AI160" s="85">
        <f t="shared" si="119"/>
        <v>1135.4583333333337</v>
      </c>
      <c r="AJ160" s="85">
        <f t="shared" si="114"/>
        <v>1968.791666666667</v>
      </c>
      <c r="AK160" s="86">
        <f t="shared" si="102"/>
        <v>401.34226936707273</v>
      </c>
      <c r="AM160" s="80">
        <v>132</v>
      </c>
      <c r="AN160" s="59">
        <f t="shared" si="115"/>
        <v>195722.30501937799</v>
      </c>
      <c r="AO160" s="59">
        <f t="shared" si="93"/>
        <v>402.90168243430514</v>
      </c>
      <c r="AP160" s="59">
        <f t="shared" si="94"/>
        <v>1164.5477148652992</v>
      </c>
      <c r="AQ160" s="59">
        <f t="shared" si="103"/>
        <v>1567.4493972996042</v>
      </c>
      <c r="AR160" s="59">
        <f t="shared" si="116"/>
        <v>1567.4493972996042</v>
      </c>
      <c r="AS160" s="59">
        <v>0</v>
      </c>
      <c r="AT160" s="88">
        <f>IF(Obliczenia!$D$28="nie można skorzystać z programu",0,AR160-J160)</f>
        <v>1.0004441719502211E-11</v>
      </c>
    </row>
    <row r="161" spans="1:46" ht="14.1" customHeight="1" x14ac:dyDescent="0.3">
      <c r="A161" s="38"/>
      <c r="B161" s="38"/>
      <c r="C161" s="38"/>
      <c r="D161" s="80">
        <v>133</v>
      </c>
      <c r="E161" s="81">
        <f t="shared" si="104"/>
        <v>195319.40333694243</v>
      </c>
      <c r="F161" s="81">
        <f t="shared" si="105"/>
        <v>405.29894744478679</v>
      </c>
      <c r="G161" s="81">
        <f t="shared" si="105"/>
        <v>1162.1504498548077</v>
      </c>
      <c r="H161" s="81">
        <f t="shared" si="106"/>
        <v>1162.1504498548077</v>
      </c>
      <c r="I161" s="81">
        <f t="shared" si="107"/>
        <v>1567.4493972995947</v>
      </c>
      <c r="J161" s="82">
        <f t="shared" si="96"/>
        <v>1567.4493972995947</v>
      </c>
      <c r="K161" s="83">
        <f t="shared" si="108"/>
        <v>0</v>
      </c>
      <c r="L161" s="59">
        <f t="shared" si="109"/>
        <v>130212.93555796162</v>
      </c>
      <c r="M161" s="59">
        <f t="shared" si="89"/>
        <v>270.19929829652455</v>
      </c>
      <c r="N161" s="59">
        <f t="shared" si="90"/>
        <v>774.76696656987178</v>
      </c>
      <c r="O161" s="59">
        <f>'Kredyt Mieszkaniowy #naStart'!$N161+'Kredyt Mieszkaniowy #naStart'!$M161</f>
        <v>1044.9662648663964</v>
      </c>
      <c r="P161" s="59">
        <v>0</v>
      </c>
      <c r="Q161" s="59">
        <f t="shared" si="97"/>
        <v>0</v>
      </c>
      <c r="R161" s="59">
        <f t="shared" si="95"/>
        <v>774.76696656987178</v>
      </c>
      <c r="S161" s="59">
        <f t="shared" si="98"/>
        <v>1044.9662648663964</v>
      </c>
      <c r="T161" s="58">
        <f t="shared" si="110"/>
        <v>65106.467778980812</v>
      </c>
      <c r="U161" s="58">
        <f t="shared" si="91"/>
        <v>135.09964914826227</v>
      </c>
      <c r="V161" s="58">
        <f t="shared" si="92"/>
        <v>387.38348328493589</v>
      </c>
      <c r="W161" s="58">
        <f t="shared" si="111"/>
        <v>522.48313243319819</v>
      </c>
      <c r="Y161" s="84">
        <v>133</v>
      </c>
      <c r="Z161" s="85">
        <f t="shared" si="117"/>
        <v>252234.18618781329</v>
      </c>
      <c r="AA161" s="85">
        <f t="shared" si="112"/>
        <v>523.40038124710691</v>
      </c>
      <c r="AB161" s="85">
        <f t="shared" si="113"/>
        <v>1500.7934078174894</v>
      </c>
      <c r="AC161" s="85">
        <f t="shared" si="99"/>
        <v>2024.1937890645963</v>
      </c>
      <c r="AD161" s="86">
        <f t="shared" si="100"/>
        <v>456.74439176500164</v>
      </c>
      <c r="AE161" s="50"/>
      <c r="AF161" s="84">
        <v>133</v>
      </c>
      <c r="AG161" s="85">
        <f t="shared" si="118"/>
        <v>190000.00000000003</v>
      </c>
      <c r="AH161" s="85">
        <f t="shared" si="101"/>
        <v>833.33333333333337</v>
      </c>
      <c r="AI161" s="85">
        <f t="shared" si="119"/>
        <v>1130.5000000000002</v>
      </c>
      <c r="AJ161" s="85">
        <f t="shared" si="114"/>
        <v>1963.8333333333335</v>
      </c>
      <c r="AK161" s="86">
        <f t="shared" si="102"/>
        <v>396.38393603373879</v>
      </c>
      <c r="AM161" s="80">
        <v>133</v>
      </c>
      <c r="AN161" s="59">
        <f t="shared" si="115"/>
        <v>195319.40333694368</v>
      </c>
      <c r="AO161" s="59">
        <f t="shared" si="93"/>
        <v>405.29894744478941</v>
      </c>
      <c r="AP161" s="59">
        <f t="shared" si="94"/>
        <v>1162.150449854815</v>
      </c>
      <c r="AQ161" s="59">
        <f t="shared" si="103"/>
        <v>1567.4493972996042</v>
      </c>
      <c r="AR161" s="59">
        <f t="shared" si="116"/>
        <v>1567.4493972996042</v>
      </c>
      <c r="AS161" s="59">
        <v>0</v>
      </c>
      <c r="AT161" s="88">
        <f>IF(Obliczenia!$D$28="nie można skorzystać z programu",0,AR161-J161)</f>
        <v>9.5496943686157465E-12</v>
      </c>
    </row>
    <row r="162" spans="1:46" ht="14.1" customHeight="1" x14ac:dyDescent="0.3">
      <c r="A162" s="38"/>
      <c r="B162" s="38"/>
      <c r="C162" s="38"/>
      <c r="D162" s="80">
        <v>134</v>
      </c>
      <c r="E162" s="81">
        <f t="shared" si="104"/>
        <v>194914.10438949763</v>
      </c>
      <c r="F162" s="81">
        <f t="shared" si="105"/>
        <v>407.7104761820832</v>
      </c>
      <c r="G162" s="81">
        <f t="shared" si="105"/>
        <v>1159.7389211175109</v>
      </c>
      <c r="H162" s="81">
        <f t="shared" si="106"/>
        <v>1159.7389211175112</v>
      </c>
      <c r="I162" s="81">
        <f t="shared" si="107"/>
        <v>1567.4493972995942</v>
      </c>
      <c r="J162" s="82">
        <f t="shared" si="96"/>
        <v>1567.4493972995942</v>
      </c>
      <c r="K162" s="83">
        <f t="shared" si="108"/>
        <v>0</v>
      </c>
      <c r="L162" s="59">
        <f t="shared" si="109"/>
        <v>129942.73625966509</v>
      </c>
      <c r="M162" s="59">
        <f t="shared" si="89"/>
        <v>271.80698412138878</v>
      </c>
      <c r="N162" s="59">
        <f t="shared" si="90"/>
        <v>773.15928074500732</v>
      </c>
      <c r="O162" s="59">
        <f>'Kredyt Mieszkaniowy #naStart'!$N162+'Kredyt Mieszkaniowy #naStart'!$M162</f>
        <v>1044.9662648663962</v>
      </c>
      <c r="P162" s="59">
        <v>0</v>
      </c>
      <c r="Q162" s="59">
        <f t="shared" si="97"/>
        <v>0</v>
      </c>
      <c r="R162" s="59">
        <f t="shared" si="95"/>
        <v>773.15928074500744</v>
      </c>
      <c r="S162" s="59">
        <f t="shared" si="98"/>
        <v>1044.9662648663962</v>
      </c>
      <c r="T162" s="59">
        <f t="shared" si="110"/>
        <v>64971.368129832546</v>
      </c>
      <c r="U162" s="58">
        <f t="shared" si="91"/>
        <v>135.90349206069439</v>
      </c>
      <c r="V162" s="59">
        <f t="shared" si="92"/>
        <v>386.57964037250366</v>
      </c>
      <c r="W162" s="58">
        <f t="shared" si="111"/>
        <v>522.48313243319808</v>
      </c>
      <c r="Y162" s="84">
        <v>134</v>
      </c>
      <c r="Z162" s="85">
        <f t="shared" si="117"/>
        <v>251710.78580656619</v>
      </c>
      <c r="AA162" s="85">
        <f t="shared" si="112"/>
        <v>526.51461351552712</v>
      </c>
      <c r="AB162" s="85">
        <f t="shared" si="113"/>
        <v>1497.679175549069</v>
      </c>
      <c r="AC162" s="85">
        <f t="shared" si="99"/>
        <v>2024.1937890645961</v>
      </c>
      <c r="AD162" s="86">
        <f t="shared" si="100"/>
        <v>456.74439176500186</v>
      </c>
      <c r="AE162" s="50"/>
      <c r="AF162" s="84">
        <v>134</v>
      </c>
      <c r="AG162" s="85">
        <f t="shared" si="118"/>
        <v>189166.66666666669</v>
      </c>
      <c r="AH162" s="85">
        <f t="shared" si="101"/>
        <v>833.33333333333337</v>
      </c>
      <c r="AI162" s="85">
        <f t="shared" si="119"/>
        <v>1125.541666666667</v>
      </c>
      <c r="AJ162" s="85">
        <f t="shared" si="114"/>
        <v>1958.8750000000005</v>
      </c>
      <c r="AK162" s="86">
        <f t="shared" si="102"/>
        <v>391.42560270040622</v>
      </c>
      <c r="AM162" s="80">
        <v>134</v>
      </c>
      <c r="AN162" s="59">
        <f t="shared" si="115"/>
        <v>194914.10438949888</v>
      </c>
      <c r="AO162" s="59">
        <f t="shared" si="93"/>
        <v>407.71047618208587</v>
      </c>
      <c r="AP162" s="59">
        <f t="shared" si="94"/>
        <v>1159.7389211175184</v>
      </c>
      <c r="AQ162" s="59">
        <f t="shared" si="103"/>
        <v>1567.4493972996042</v>
      </c>
      <c r="AR162" s="59">
        <f t="shared" si="116"/>
        <v>1567.4493972996042</v>
      </c>
      <c r="AS162" s="59">
        <v>0</v>
      </c>
      <c r="AT162" s="88">
        <f>IF(Obliczenia!$D$28="nie można skorzystać z programu",0,AR162-J162)</f>
        <v>1.0004441719502211E-11</v>
      </c>
    </row>
    <row r="163" spans="1:46" ht="14.1" customHeight="1" x14ac:dyDescent="0.3">
      <c r="A163" s="38"/>
      <c r="B163" s="38"/>
      <c r="C163" s="38"/>
      <c r="D163" s="80">
        <v>135</v>
      </c>
      <c r="E163" s="81">
        <f t="shared" si="104"/>
        <v>194506.39391331555</v>
      </c>
      <c r="F163" s="81">
        <f t="shared" si="105"/>
        <v>410.13635351536664</v>
      </c>
      <c r="G163" s="81">
        <f t="shared" si="105"/>
        <v>1157.3130437842276</v>
      </c>
      <c r="H163" s="81">
        <f t="shared" si="106"/>
        <v>1157.3130437842276</v>
      </c>
      <c r="I163" s="81">
        <f t="shared" si="107"/>
        <v>1567.4493972995942</v>
      </c>
      <c r="J163" s="82">
        <f t="shared" si="96"/>
        <v>1567.4493972995942</v>
      </c>
      <c r="K163" s="83">
        <f t="shared" si="108"/>
        <v>0</v>
      </c>
      <c r="L163" s="59">
        <f t="shared" si="109"/>
        <v>129670.92927554371</v>
      </c>
      <c r="M163" s="59">
        <f t="shared" si="89"/>
        <v>273.42423567691111</v>
      </c>
      <c r="N163" s="59">
        <f t="shared" si="90"/>
        <v>771.54202918948511</v>
      </c>
      <c r="O163" s="59">
        <f>'Kredyt Mieszkaniowy #naStart'!$N163+'Kredyt Mieszkaniowy #naStart'!$M163</f>
        <v>1044.9662648663962</v>
      </c>
      <c r="P163" s="59">
        <v>0</v>
      </c>
      <c r="Q163" s="59">
        <f t="shared" si="97"/>
        <v>0</v>
      </c>
      <c r="R163" s="59">
        <f t="shared" si="95"/>
        <v>771.54202918948499</v>
      </c>
      <c r="S163" s="59">
        <f t="shared" si="98"/>
        <v>1044.9662648663962</v>
      </c>
      <c r="T163" s="58">
        <f t="shared" si="110"/>
        <v>64835.464637771853</v>
      </c>
      <c r="U163" s="58">
        <f t="shared" si="91"/>
        <v>136.71211783845555</v>
      </c>
      <c r="V163" s="58">
        <f t="shared" si="92"/>
        <v>385.77101459474255</v>
      </c>
      <c r="W163" s="58">
        <f t="shared" si="111"/>
        <v>522.48313243319808</v>
      </c>
      <c r="Y163" s="84">
        <v>135</v>
      </c>
      <c r="Z163" s="85">
        <f t="shared" si="117"/>
        <v>251184.27119305066</v>
      </c>
      <c r="AA163" s="85">
        <f t="shared" si="112"/>
        <v>529.64737546594461</v>
      </c>
      <c r="AB163" s="85">
        <f t="shared" si="113"/>
        <v>1494.5464135986515</v>
      </c>
      <c r="AC163" s="85">
        <f t="shared" si="99"/>
        <v>2024.1937890645961</v>
      </c>
      <c r="AD163" s="86">
        <f t="shared" si="100"/>
        <v>456.74439176500186</v>
      </c>
      <c r="AE163" s="50"/>
      <c r="AF163" s="84">
        <v>135</v>
      </c>
      <c r="AG163" s="85">
        <f t="shared" si="118"/>
        <v>188333.33333333334</v>
      </c>
      <c r="AH163" s="85">
        <f t="shared" si="101"/>
        <v>833.33333333333337</v>
      </c>
      <c r="AI163" s="85">
        <f t="shared" si="119"/>
        <v>1120.5833333333335</v>
      </c>
      <c r="AJ163" s="85">
        <f t="shared" si="114"/>
        <v>1953.916666666667</v>
      </c>
      <c r="AK163" s="86">
        <f t="shared" si="102"/>
        <v>386.46726936707273</v>
      </c>
      <c r="AM163" s="80">
        <v>135</v>
      </c>
      <c r="AN163" s="59">
        <f t="shared" si="115"/>
        <v>194506.3939133168</v>
      </c>
      <c r="AO163" s="59">
        <f t="shared" si="93"/>
        <v>410.13635351536931</v>
      </c>
      <c r="AP163" s="59">
        <f t="shared" si="94"/>
        <v>1157.3130437842351</v>
      </c>
      <c r="AQ163" s="59">
        <f t="shared" si="103"/>
        <v>1567.4493972996045</v>
      </c>
      <c r="AR163" s="59">
        <f t="shared" si="116"/>
        <v>1567.4493972996045</v>
      </c>
      <c r="AS163" s="59">
        <v>0</v>
      </c>
      <c r="AT163" s="88">
        <f>IF(Obliczenia!$D$28="nie można skorzystać z programu",0,AR163-J163)</f>
        <v>1.0231815394945443E-11</v>
      </c>
    </row>
    <row r="164" spans="1:46" ht="14.1" customHeight="1" x14ac:dyDescent="0.3">
      <c r="A164" s="38"/>
      <c r="B164" s="38"/>
      <c r="C164" s="38"/>
      <c r="D164" s="80">
        <v>136</v>
      </c>
      <c r="E164" s="81">
        <f t="shared" si="104"/>
        <v>194096.2575598002</v>
      </c>
      <c r="F164" s="81">
        <f t="shared" si="105"/>
        <v>412.57666481878312</v>
      </c>
      <c r="G164" s="81">
        <f t="shared" si="105"/>
        <v>1154.8727324808112</v>
      </c>
      <c r="H164" s="81">
        <f t="shared" si="106"/>
        <v>1154.8727324808112</v>
      </c>
      <c r="I164" s="81">
        <f t="shared" si="107"/>
        <v>1567.4493972995942</v>
      </c>
      <c r="J164" s="82">
        <f t="shared" si="96"/>
        <v>1567.4493972995942</v>
      </c>
      <c r="K164" s="83">
        <f t="shared" si="108"/>
        <v>0</v>
      </c>
      <c r="L164" s="59">
        <f t="shared" si="109"/>
        <v>129397.5050398668</v>
      </c>
      <c r="M164" s="59">
        <f t="shared" si="89"/>
        <v>275.05110987918874</v>
      </c>
      <c r="N164" s="59">
        <f t="shared" si="90"/>
        <v>769.91515498720753</v>
      </c>
      <c r="O164" s="59">
        <f>'Kredyt Mieszkaniowy #naStart'!$N164+'Kredyt Mieszkaniowy #naStart'!$M164</f>
        <v>1044.9662648663962</v>
      </c>
      <c r="P164" s="59">
        <v>0</v>
      </c>
      <c r="Q164" s="59">
        <f t="shared" si="97"/>
        <v>0</v>
      </c>
      <c r="R164" s="59">
        <f t="shared" si="95"/>
        <v>769.91515498720742</v>
      </c>
      <c r="S164" s="59">
        <f t="shared" si="98"/>
        <v>1044.9662648663962</v>
      </c>
      <c r="T164" s="59">
        <f t="shared" si="110"/>
        <v>64698.752519933398</v>
      </c>
      <c r="U164" s="58">
        <f t="shared" si="91"/>
        <v>137.52555493959437</v>
      </c>
      <c r="V164" s="59">
        <f t="shared" si="92"/>
        <v>384.95757749360376</v>
      </c>
      <c r="W164" s="58">
        <f t="shared" si="111"/>
        <v>522.48313243319808</v>
      </c>
      <c r="Y164" s="84">
        <v>136</v>
      </c>
      <c r="Z164" s="85">
        <f t="shared" si="117"/>
        <v>250654.62381758471</v>
      </c>
      <c r="AA164" s="85">
        <f t="shared" si="112"/>
        <v>532.79877734996694</v>
      </c>
      <c r="AB164" s="85">
        <f t="shared" si="113"/>
        <v>1491.3950117146292</v>
      </c>
      <c r="AC164" s="85">
        <f t="shared" si="99"/>
        <v>2024.1937890645961</v>
      </c>
      <c r="AD164" s="86">
        <f t="shared" si="100"/>
        <v>456.74439176500186</v>
      </c>
      <c r="AE164" s="50"/>
      <c r="AF164" s="84">
        <v>136</v>
      </c>
      <c r="AG164" s="85">
        <f t="shared" si="118"/>
        <v>187500</v>
      </c>
      <c r="AH164" s="85">
        <f t="shared" si="101"/>
        <v>833.33333333333337</v>
      </c>
      <c r="AI164" s="85">
        <f t="shared" si="119"/>
        <v>1115.625</v>
      </c>
      <c r="AJ164" s="85">
        <f t="shared" si="114"/>
        <v>1948.9583333333335</v>
      </c>
      <c r="AK164" s="86">
        <f t="shared" si="102"/>
        <v>381.50893603373925</v>
      </c>
      <c r="AM164" s="80">
        <v>136</v>
      </c>
      <c r="AN164" s="59">
        <f t="shared" si="115"/>
        <v>194096.25755980142</v>
      </c>
      <c r="AO164" s="59">
        <f t="shared" si="93"/>
        <v>412.57666481878573</v>
      </c>
      <c r="AP164" s="59">
        <f t="shared" si="94"/>
        <v>1154.8727324808185</v>
      </c>
      <c r="AQ164" s="59">
        <f t="shared" si="103"/>
        <v>1567.4493972996042</v>
      </c>
      <c r="AR164" s="59">
        <f t="shared" si="116"/>
        <v>1567.4493972996042</v>
      </c>
      <c r="AS164" s="59">
        <v>0</v>
      </c>
      <c r="AT164" s="88">
        <f>IF(Obliczenia!$D$28="nie można skorzystać z programu",0,AR164-J164)</f>
        <v>1.0004441719502211E-11</v>
      </c>
    </row>
    <row r="165" spans="1:46" ht="14.1" customHeight="1" x14ac:dyDescent="0.3">
      <c r="A165" s="38"/>
      <c r="B165" s="38"/>
      <c r="C165" s="38"/>
      <c r="D165" s="80">
        <v>137</v>
      </c>
      <c r="E165" s="81">
        <f t="shared" si="104"/>
        <v>193683.6808949814</v>
      </c>
      <c r="F165" s="81">
        <f t="shared" si="105"/>
        <v>415.03149597445486</v>
      </c>
      <c r="G165" s="81">
        <f t="shared" si="105"/>
        <v>1152.4179013251394</v>
      </c>
      <c r="H165" s="81">
        <f t="shared" si="106"/>
        <v>1152.4179013251394</v>
      </c>
      <c r="I165" s="81">
        <f t="shared" si="107"/>
        <v>1567.4493972995942</v>
      </c>
      <c r="J165" s="82">
        <f t="shared" si="96"/>
        <v>1567.4493972995942</v>
      </c>
      <c r="K165" s="83">
        <f t="shared" si="108"/>
        <v>0</v>
      </c>
      <c r="L165" s="59">
        <f t="shared" si="109"/>
        <v>129122.45392998761</v>
      </c>
      <c r="M165" s="59">
        <f t="shared" si="89"/>
        <v>276.68766398296992</v>
      </c>
      <c r="N165" s="59">
        <f t="shared" si="90"/>
        <v>768.27860088342629</v>
      </c>
      <c r="O165" s="59">
        <f>'Kredyt Mieszkaniowy #naStart'!$N165+'Kredyt Mieszkaniowy #naStart'!$M165</f>
        <v>1044.9662648663962</v>
      </c>
      <c r="P165" s="59">
        <v>0</v>
      </c>
      <c r="Q165" s="59">
        <f t="shared" si="97"/>
        <v>0</v>
      </c>
      <c r="R165" s="59">
        <f t="shared" si="95"/>
        <v>768.27860088342618</v>
      </c>
      <c r="S165" s="59">
        <f t="shared" si="98"/>
        <v>1044.9662648663962</v>
      </c>
      <c r="T165" s="58">
        <f t="shared" si="110"/>
        <v>64561.226964993803</v>
      </c>
      <c r="U165" s="58">
        <f t="shared" si="91"/>
        <v>138.34383199148496</v>
      </c>
      <c r="V165" s="58">
        <f t="shared" si="92"/>
        <v>384.13930044171315</v>
      </c>
      <c r="W165" s="58">
        <f t="shared" si="111"/>
        <v>522.48313243319808</v>
      </c>
      <c r="Y165" s="84">
        <v>137</v>
      </c>
      <c r="Z165" s="85">
        <f t="shared" si="117"/>
        <v>250121.82504023475</v>
      </c>
      <c r="AA165" s="85">
        <f t="shared" si="112"/>
        <v>535.9689300751993</v>
      </c>
      <c r="AB165" s="85">
        <f t="shared" si="113"/>
        <v>1488.2248589893968</v>
      </c>
      <c r="AC165" s="85">
        <f t="shared" si="99"/>
        <v>2024.1937890645961</v>
      </c>
      <c r="AD165" s="86">
        <f t="shared" si="100"/>
        <v>456.74439176500186</v>
      </c>
      <c r="AE165" s="50"/>
      <c r="AF165" s="84">
        <v>137</v>
      </c>
      <c r="AG165" s="85">
        <f t="shared" si="118"/>
        <v>186666.66666666666</v>
      </c>
      <c r="AH165" s="85">
        <f t="shared" si="101"/>
        <v>833.33333333333337</v>
      </c>
      <c r="AI165" s="85">
        <f t="shared" si="119"/>
        <v>1110.6666666666667</v>
      </c>
      <c r="AJ165" s="85">
        <f t="shared" si="114"/>
        <v>1944</v>
      </c>
      <c r="AK165" s="86">
        <f t="shared" si="102"/>
        <v>376.55060270040576</v>
      </c>
      <c r="AM165" s="80">
        <v>137</v>
      </c>
      <c r="AN165" s="59">
        <f t="shared" si="115"/>
        <v>193683.68089498262</v>
      </c>
      <c r="AO165" s="59">
        <f t="shared" si="93"/>
        <v>415.03149597445753</v>
      </c>
      <c r="AP165" s="59">
        <f t="shared" si="94"/>
        <v>1152.4179013251467</v>
      </c>
      <c r="AQ165" s="59">
        <f t="shared" si="103"/>
        <v>1567.4493972996042</v>
      </c>
      <c r="AR165" s="59">
        <f t="shared" si="116"/>
        <v>1567.4493972996042</v>
      </c>
      <c r="AS165" s="59">
        <v>0</v>
      </c>
      <c r="AT165" s="88">
        <f>IF(Obliczenia!$D$28="nie można skorzystać z programu",0,AR165-J165)</f>
        <v>1.0004441719502211E-11</v>
      </c>
    </row>
    <row r="166" spans="1:46" ht="14.1" customHeight="1" x14ac:dyDescent="0.3">
      <c r="A166" s="38"/>
      <c r="B166" s="38"/>
      <c r="C166" s="38"/>
      <c r="D166" s="80">
        <v>138</v>
      </c>
      <c r="E166" s="81">
        <f t="shared" si="104"/>
        <v>193268.64939900694</v>
      </c>
      <c r="F166" s="81">
        <f t="shared" si="105"/>
        <v>417.50093337550277</v>
      </c>
      <c r="G166" s="81">
        <f t="shared" si="105"/>
        <v>1149.9484639240914</v>
      </c>
      <c r="H166" s="81">
        <f t="shared" si="106"/>
        <v>1149.9484639240914</v>
      </c>
      <c r="I166" s="81">
        <f t="shared" si="107"/>
        <v>1567.4493972995942</v>
      </c>
      <c r="J166" s="82">
        <f t="shared" si="96"/>
        <v>1567.4493972995942</v>
      </c>
      <c r="K166" s="83">
        <f t="shared" si="108"/>
        <v>0</v>
      </c>
      <c r="L166" s="59">
        <f t="shared" si="109"/>
        <v>128845.76626600463</v>
      </c>
      <c r="M166" s="59">
        <f t="shared" si="89"/>
        <v>278.33395558366851</v>
      </c>
      <c r="N166" s="59">
        <f t="shared" si="90"/>
        <v>766.63230928272753</v>
      </c>
      <c r="O166" s="59">
        <f>'Kredyt Mieszkaniowy #naStart'!$N166+'Kredyt Mieszkaniowy #naStart'!$M166</f>
        <v>1044.9662648663962</v>
      </c>
      <c r="P166" s="59">
        <v>0</v>
      </c>
      <c r="Q166" s="59">
        <f t="shared" si="97"/>
        <v>0</v>
      </c>
      <c r="R166" s="59">
        <f t="shared" si="95"/>
        <v>766.63230928272765</v>
      </c>
      <c r="S166" s="59">
        <f t="shared" si="98"/>
        <v>1044.9662648663962</v>
      </c>
      <c r="T166" s="59">
        <f t="shared" si="110"/>
        <v>64422.883133002317</v>
      </c>
      <c r="U166" s="58">
        <f t="shared" si="91"/>
        <v>139.16697779183426</v>
      </c>
      <c r="V166" s="59">
        <f t="shared" si="92"/>
        <v>383.31615464136377</v>
      </c>
      <c r="W166" s="58">
        <f t="shared" si="111"/>
        <v>522.48313243319808</v>
      </c>
      <c r="Y166" s="84">
        <v>138</v>
      </c>
      <c r="Z166" s="85">
        <f t="shared" si="117"/>
        <v>249585.85611015954</v>
      </c>
      <c r="AA166" s="85">
        <f t="shared" si="112"/>
        <v>539.15794520914653</v>
      </c>
      <c r="AB166" s="85">
        <f t="shared" si="113"/>
        <v>1485.0358438554495</v>
      </c>
      <c r="AC166" s="85">
        <f t="shared" si="99"/>
        <v>2024.1937890645959</v>
      </c>
      <c r="AD166" s="86">
        <f t="shared" si="100"/>
        <v>456.74439176500164</v>
      </c>
      <c r="AE166" s="50"/>
      <c r="AF166" s="84">
        <v>138</v>
      </c>
      <c r="AG166" s="85">
        <f t="shared" si="118"/>
        <v>185833.33333333331</v>
      </c>
      <c r="AH166" s="85">
        <f t="shared" si="101"/>
        <v>833.33333333333337</v>
      </c>
      <c r="AI166" s="85">
        <f t="shared" si="119"/>
        <v>1105.7083333333333</v>
      </c>
      <c r="AJ166" s="85">
        <f t="shared" si="114"/>
        <v>1939.0416666666665</v>
      </c>
      <c r="AK166" s="86">
        <f t="shared" si="102"/>
        <v>371.59226936707228</v>
      </c>
      <c r="AM166" s="80">
        <v>138</v>
      </c>
      <c r="AN166" s="59">
        <f t="shared" si="115"/>
        <v>193268.64939900817</v>
      </c>
      <c r="AO166" s="59">
        <f t="shared" si="93"/>
        <v>417.50093337550538</v>
      </c>
      <c r="AP166" s="59">
        <f t="shared" si="94"/>
        <v>1149.9484639240986</v>
      </c>
      <c r="AQ166" s="59">
        <f t="shared" si="103"/>
        <v>1567.449397299604</v>
      </c>
      <c r="AR166" s="59">
        <f t="shared" si="116"/>
        <v>1567.449397299604</v>
      </c>
      <c r="AS166" s="59">
        <v>0</v>
      </c>
      <c r="AT166" s="88">
        <f>IF(Obliczenia!$D$28="nie można skorzystać z programu",0,AR166-J166)</f>
        <v>9.7770680440589786E-12</v>
      </c>
    </row>
    <row r="167" spans="1:46" ht="14.1" customHeight="1" x14ac:dyDescent="0.3">
      <c r="A167" s="38"/>
      <c r="B167" s="38"/>
      <c r="C167" s="38"/>
      <c r="D167" s="80">
        <v>139</v>
      </c>
      <c r="E167" s="81">
        <f t="shared" si="104"/>
        <v>192851.14846563144</v>
      </c>
      <c r="F167" s="81">
        <f t="shared" si="105"/>
        <v>419.985063929087</v>
      </c>
      <c r="G167" s="81">
        <f t="shared" si="105"/>
        <v>1147.4643333705071</v>
      </c>
      <c r="H167" s="81">
        <f t="shared" si="106"/>
        <v>1147.4643333705073</v>
      </c>
      <c r="I167" s="81">
        <f t="shared" si="107"/>
        <v>1567.4493972995942</v>
      </c>
      <c r="J167" s="82">
        <f t="shared" si="96"/>
        <v>1567.4493972995942</v>
      </c>
      <c r="K167" s="83">
        <f t="shared" si="108"/>
        <v>0</v>
      </c>
      <c r="L167" s="59">
        <f t="shared" si="109"/>
        <v>128567.43231042096</v>
      </c>
      <c r="M167" s="59">
        <f t="shared" si="89"/>
        <v>279.99004261939132</v>
      </c>
      <c r="N167" s="59">
        <f t="shared" si="90"/>
        <v>764.97622224700478</v>
      </c>
      <c r="O167" s="59">
        <f>'Kredyt Mieszkaniowy #naStart'!$N167+'Kredyt Mieszkaniowy #naStart'!$M167</f>
        <v>1044.9662648663962</v>
      </c>
      <c r="P167" s="59">
        <v>0</v>
      </c>
      <c r="Q167" s="59">
        <f t="shared" si="97"/>
        <v>0</v>
      </c>
      <c r="R167" s="59">
        <f t="shared" si="95"/>
        <v>764.9762222470049</v>
      </c>
      <c r="S167" s="59">
        <f t="shared" si="98"/>
        <v>1044.9662648663962</v>
      </c>
      <c r="T167" s="58">
        <f t="shared" si="110"/>
        <v>64283.716155210481</v>
      </c>
      <c r="U167" s="58">
        <f t="shared" si="91"/>
        <v>139.99502130969566</v>
      </c>
      <c r="V167" s="58">
        <f t="shared" si="92"/>
        <v>382.48811112350239</v>
      </c>
      <c r="W167" s="58">
        <f t="shared" si="111"/>
        <v>522.48313243319808</v>
      </c>
      <c r="Y167" s="84">
        <v>139</v>
      </c>
      <c r="Z167" s="85">
        <f t="shared" si="117"/>
        <v>249046.69816495039</v>
      </c>
      <c r="AA167" s="85">
        <f t="shared" si="112"/>
        <v>542.36593498314085</v>
      </c>
      <c r="AB167" s="85">
        <f t="shared" si="113"/>
        <v>1481.8278540814549</v>
      </c>
      <c r="AC167" s="85">
        <f t="shared" si="99"/>
        <v>2024.1937890645959</v>
      </c>
      <c r="AD167" s="86">
        <f t="shared" si="100"/>
        <v>456.74439176500164</v>
      </c>
      <c r="AE167" s="50"/>
      <c r="AF167" s="84">
        <v>139</v>
      </c>
      <c r="AG167" s="85">
        <f t="shared" si="118"/>
        <v>184999.99999999997</v>
      </c>
      <c r="AH167" s="85">
        <f t="shared" si="101"/>
        <v>833.33333333333337</v>
      </c>
      <c r="AI167" s="85">
        <f t="shared" si="119"/>
        <v>1100.75</v>
      </c>
      <c r="AJ167" s="85">
        <f t="shared" si="114"/>
        <v>1934.0833333333335</v>
      </c>
      <c r="AK167" s="86">
        <f t="shared" si="102"/>
        <v>366.63393603373925</v>
      </c>
      <c r="AM167" s="80">
        <v>139</v>
      </c>
      <c r="AN167" s="59">
        <f t="shared" si="115"/>
        <v>192851.14846563266</v>
      </c>
      <c r="AO167" s="59">
        <f t="shared" si="93"/>
        <v>419.98506392908956</v>
      </c>
      <c r="AP167" s="59">
        <f t="shared" si="94"/>
        <v>1147.4643333705144</v>
      </c>
      <c r="AQ167" s="59">
        <f t="shared" si="103"/>
        <v>1567.449397299604</v>
      </c>
      <c r="AR167" s="59">
        <f t="shared" si="116"/>
        <v>1567.449397299604</v>
      </c>
      <c r="AS167" s="59">
        <v>0</v>
      </c>
      <c r="AT167" s="88">
        <f>IF(Obliczenia!$D$28="nie można skorzystać z programu",0,AR167-J167)</f>
        <v>9.7770680440589786E-12</v>
      </c>
    </row>
    <row r="168" spans="1:46" ht="14.1" customHeight="1" x14ac:dyDescent="0.3">
      <c r="A168" s="38"/>
      <c r="B168" s="38"/>
      <c r="C168" s="38"/>
      <c r="D168" s="80">
        <v>140</v>
      </c>
      <c r="E168" s="81">
        <f t="shared" si="104"/>
        <v>192431.16340170236</v>
      </c>
      <c r="F168" s="81">
        <f t="shared" si="105"/>
        <v>422.48397505946514</v>
      </c>
      <c r="G168" s="81">
        <f t="shared" si="105"/>
        <v>1144.9654222401291</v>
      </c>
      <c r="H168" s="81">
        <f t="shared" si="106"/>
        <v>1144.9654222401291</v>
      </c>
      <c r="I168" s="81">
        <f t="shared" si="107"/>
        <v>1567.4493972995942</v>
      </c>
      <c r="J168" s="82">
        <f t="shared" si="96"/>
        <v>1567.4493972995942</v>
      </c>
      <c r="K168" s="83">
        <f t="shared" si="108"/>
        <v>0</v>
      </c>
      <c r="L168" s="59">
        <f t="shared" si="109"/>
        <v>128287.44226780157</v>
      </c>
      <c r="M168" s="59">
        <f t="shared" si="89"/>
        <v>281.65598337297678</v>
      </c>
      <c r="N168" s="59">
        <f t="shared" si="90"/>
        <v>763.31028149341944</v>
      </c>
      <c r="O168" s="59">
        <f>'Kredyt Mieszkaniowy #naStart'!$N168+'Kredyt Mieszkaniowy #naStart'!$M168</f>
        <v>1044.9662648663962</v>
      </c>
      <c r="P168" s="59">
        <v>0</v>
      </c>
      <c r="Q168" s="59">
        <f t="shared" si="97"/>
        <v>0</v>
      </c>
      <c r="R168" s="59">
        <f t="shared" si="95"/>
        <v>763.31028149341932</v>
      </c>
      <c r="S168" s="59">
        <f t="shared" si="98"/>
        <v>1044.9662648663962</v>
      </c>
      <c r="T168" s="59">
        <f t="shared" si="110"/>
        <v>64143.721133900784</v>
      </c>
      <c r="U168" s="58">
        <f t="shared" si="91"/>
        <v>140.82799168648839</v>
      </c>
      <c r="V168" s="59">
        <f t="shared" si="92"/>
        <v>381.65514074670972</v>
      </c>
      <c r="W168" s="58">
        <f t="shared" si="111"/>
        <v>522.48313243319808</v>
      </c>
      <c r="Y168" s="84">
        <v>140</v>
      </c>
      <c r="Z168" s="85">
        <f t="shared" si="117"/>
        <v>248504.33222996726</v>
      </c>
      <c r="AA168" s="85">
        <f t="shared" si="112"/>
        <v>545.59301229629079</v>
      </c>
      <c r="AB168" s="85">
        <f t="shared" si="113"/>
        <v>1478.6007767683052</v>
      </c>
      <c r="AC168" s="85">
        <f t="shared" si="99"/>
        <v>2024.1937890645959</v>
      </c>
      <c r="AD168" s="86">
        <f t="shared" si="100"/>
        <v>456.74439176500164</v>
      </c>
      <c r="AE168" s="50"/>
      <c r="AF168" s="84">
        <v>140</v>
      </c>
      <c r="AG168" s="85">
        <f t="shared" si="118"/>
        <v>184166.66666666663</v>
      </c>
      <c r="AH168" s="85">
        <f t="shared" si="101"/>
        <v>833.33333333333337</v>
      </c>
      <c r="AI168" s="85">
        <f t="shared" si="119"/>
        <v>1095.7916666666665</v>
      </c>
      <c r="AJ168" s="85">
        <f t="shared" si="114"/>
        <v>1929.125</v>
      </c>
      <c r="AK168" s="86">
        <f t="shared" si="102"/>
        <v>361.67560270040576</v>
      </c>
      <c r="AM168" s="80">
        <v>140</v>
      </c>
      <c r="AN168" s="59">
        <f t="shared" si="115"/>
        <v>192431.16340170358</v>
      </c>
      <c r="AO168" s="59">
        <f t="shared" si="93"/>
        <v>422.48397505946787</v>
      </c>
      <c r="AP168" s="59">
        <f t="shared" si="94"/>
        <v>1144.9654222401364</v>
      </c>
      <c r="AQ168" s="59">
        <f t="shared" si="103"/>
        <v>1567.4493972996042</v>
      </c>
      <c r="AR168" s="59">
        <f t="shared" si="116"/>
        <v>1567.4493972996042</v>
      </c>
      <c r="AS168" s="59">
        <v>0</v>
      </c>
      <c r="AT168" s="88">
        <f>IF(Obliczenia!$D$28="nie można skorzystać z programu",0,AR168-J168)</f>
        <v>1.0004441719502211E-11</v>
      </c>
    </row>
    <row r="169" spans="1:46" ht="14.1" customHeight="1" x14ac:dyDescent="0.3">
      <c r="A169" s="38"/>
      <c r="B169" s="38"/>
      <c r="C169" s="38"/>
      <c r="D169" s="80">
        <v>141</v>
      </c>
      <c r="E169" s="81">
        <f t="shared" si="104"/>
        <v>192008.67942664289</v>
      </c>
      <c r="F169" s="81">
        <f t="shared" si="105"/>
        <v>424.99775471106881</v>
      </c>
      <c r="G169" s="81">
        <f t="shared" si="105"/>
        <v>1142.4516425885254</v>
      </c>
      <c r="H169" s="81">
        <f t="shared" si="106"/>
        <v>1142.4516425885254</v>
      </c>
      <c r="I169" s="81">
        <f t="shared" si="107"/>
        <v>1567.4493972995942</v>
      </c>
      <c r="J169" s="82">
        <f t="shared" si="96"/>
        <v>1567.4493972995942</v>
      </c>
      <c r="K169" s="83">
        <f t="shared" si="108"/>
        <v>0</v>
      </c>
      <c r="L169" s="59">
        <f t="shared" si="109"/>
        <v>128005.7862844286</v>
      </c>
      <c r="M169" s="59">
        <f t="shared" si="89"/>
        <v>283.33183647404587</v>
      </c>
      <c r="N169" s="59">
        <f t="shared" si="90"/>
        <v>761.63442839235029</v>
      </c>
      <c r="O169" s="59">
        <f>'Kredyt Mieszkaniowy #naStart'!$N169+'Kredyt Mieszkaniowy #naStart'!$M169</f>
        <v>1044.9662648663962</v>
      </c>
      <c r="P169" s="59">
        <v>0</v>
      </c>
      <c r="Q169" s="59">
        <f t="shared" si="97"/>
        <v>0</v>
      </c>
      <c r="R169" s="59">
        <f t="shared" si="95"/>
        <v>761.63442839235029</v>
      </c>
      <c r="S169" s="59">
        <f t="shared" si="98"/>
        <v>1044.9662648663962</v>
      </c>
      <c r="T169" s="58">
        <f t="shared" si="110"/>
        <v>64002.8931422143</v>
      </c>
      <c r="U169" s="58">
        <f t="shared" si="91"/>
        <v>141.66591823702294</v>
      </c>
      <c r="V169" s="58">
        <f t="shared" si="92"/>
        <v>380.81721419617514</v>
      </c>
      <c r="W169" s="58">
        <f t="shared" si="111"/>
        <v>522.48313243319808</v>
      </c>
      <c r="Y169" s="84">
        <v>141</v>
      </c>
      <c r="Z169" s="85">
        <f t="shared" si="117"/>
        <v>247958.73921767095</v>
      </c>
      <c r="AA169" s="85">
        <f t="shared" si="112"/>
        <v>548.83929071945352</v>
      </c>
      <c r="AB169" s="85">
        <f t="shared" si="113"/>
        <v>1475.3544983451422</v>
      </c>
      <c r="AC169" s="85">
        <f t="shared" si="99"/>
        <v>2024.1937890645959</v>
      </c>
      <c r="AD169" s="86">
        <f t="shared" si="100"/>
        <v>456.74439176500164</v>
      </c>
      <c r="AE169" s="50"/>
      <c r="AF169" s="84">
        <v>141</v>
      </c>
      <c r="AG169" s="85">
        <f t="shared" si="118"/>
        <v>183333.33333333328</v>
      </c>
      <c r="AH169" s="85">
        <f t="shared" si="101"/>
        <v>833.33333333333337</v>
      </c>
      <c r="AI169" s="85">
        <f t="shared" si="119"/>
        <v>1090.833333333333</v>
      </c>
      <c r="AJ169" s="85">
        <f t="shared" si="114"/>
        <v>1924.1666666666665</v>
      </c>
      <c r="AK169" s="86">
        <f t="shared" si="102"/>
        <v>356.71726936707228</v>
      </c>
      <c r="AM169" s="80">
        <v>141</v>
      </c>
      <c r="AN169" s="59">
        <f t="shared" si="115"/>
        <v>192008.67942664411</v>
      </c>
      <c r="AO169" s="59">
        <f t="shared" si="93"/>
        <v>424.99775471107154</v>
      </c>
      <c r="AP169" s="59">
        <f t="shared" si="94"/>
        <v>1142.4516425885324</v>
      </c>
      <c r="AQ169" s="59">
        <f t="shared" si="103"/>
        <v>1567.449397299604</v>
      </c>
      <c r="AR169" s="59">
        <f t="shared" si="116"/>
        <v>1567.449397299604</v>
      </c>
      <c r="AS169" s="59">
        <v>0</v>
      </c>
      <c r="AT169" s="88">
        <f>IF(Obliczenia!$D$28="nie można skorzystać z programu",0,AR169-J169)</f>
        <v>9.7770680440589786E-12</v>
      </c>
    </row>
    <row r="170" spans="1:46" ht="14.1" customHeight="1" x14ac:dyDescent="0.3">
      <c r="A170" s="38"/>
      <c r="B170" s="38"/>
      <c r="C170" s="38"/>
      <c r="D170" s="80">
        <v>142</v>
      </c>
      <c r="E170" s="81">
        <f t="shared" si="104"/>
        <v>191583.68167193184</v>
      </c>
      <c r="F170" s="81">
        <f t="shared" si="105"/>
        <v>427.52649135159976</v>
      </c>
      <c r="G170" s="81">
        <f t="shared" si="105"/>
        <v>1139.9229059479944</v>
      </c>
      <c r="H170" s="81">
        <f t="shared" si="106"/>
        <v>1139.9229059479944</v>
      </c>
      <c r="I170" s="81">
        <f t="shared" si="107"/>
        <v>1567.4493972995942</v>
      </c>
      <c r="J170" s="82">
        <f t="shared" si="96"/>
        <v>1567.4493972995942</v>
      </c>
      <c r="K170" s="83">
        <f t="shared" si="108"/>
        <v>0</v>
      </c>
      <c r="L170" s="59">
        <f t="shared" si="109"/>
        <v>127722.45444795456</v>
      </c>
      <c r="M170" s="59">
        <f t="shared" si="89"/>
        <v>285.01766090106651</v>
      </c>
      <c r="N170" s="59">
        <f t="shared" si="90"/>
        <v>759.94860396532965</v>
      </c>
      <c r="O170" s="59">
        <f>'Kredyt Mieszkaniowy #naStart'!$N170+'Kredyt Mieszkaniowy #naStart'!$M170</f>
        <v>1044.9662648663962</v>
      </c>
      <c r="P170" s="59">
        <v>0</v>
      </c>
      <c r="Q170" s="59">
        <f t="shared" si="97"/>
        <v>0</v>
      </c>
      <c r="R170" s="59">
        <f t="shared" si="95"/>
        <v>759.94860396532965</v>
      </c>
      <c r="S170" s="59">
        <f t="shared" si="98"/>
        <v>1044.9662648663962</v>
      </c>
      <c r="T170" s="59">
        <f t="shared" si="110"/>
        <v>63861.227223977279</v>
      </c>
      <c r="U170" s="58">
        <f t="shared" si="91"/>
        <v>142.50883045053325</v>
      </c>
      <c r="V170" s="59">
        <f t="shared" si="92"/>
        <v>379.97430198266483</v>
      </c>
      <c r="W170" s="58">
        <f t="shared" si="111"/>
        <v>522.48313243319808</v>
      </c>
      <c r="Y170" s="84">
        <v>142</v>
      </c>
      <c r="Z170" s="85">
        <f t="shared" si="117"/>
        <v>247409.8999269515</v>
      </c>
      <c r="AA170" s="85">
        <f t="shared" si="112"/>
        <v>552.10488449923434</v>
      </c>
      <c r="AB170" s="85">
        <f t="shared" si="113"/>
        <v>1472.0889045653616</v>
      </c>
      <c r="AC170" s="85">
        <f t="shared" si="99"/>
        <v>2024.1937890645959</v>
      </c>
      <c r="AD170" s="86">
        <f t="shared" si="100"/>
        <v>456.74439176500164</v>
      </c>
      <c r="AE170" s="50"/>
      <c r="AF170" s="84">
        <v>142</v>
      </c>
      <c r="AG170" s="85">
        <f t="shared" si="118"/>
        <v>182499.99999999994</v>
      </c>
      <c r="AH170" s="85">
        <f t="shared" si="101"/>
        <v>833.33333333333337</v>
      </c>
      <c r="AI170" s="85">
        <f t="shared" si="119"/>
        <v>1085.8749999999998</v>
      </c>
      <c r="AJ170" s="85">
        <f t="shared" si="114"/>
        <v>1919.208333333333</v>
      </c>
      <c r="AK170" s="86">
        <f t="shared" si="102"/>
        <v>351.75893603373879</v>
      </c>
      <c r="AM170" s="80">
        <v>142</v>
      </c>
      <c r="AN170" s="59">
        <f t="shared" si="115"/>
        <v>191583.68167193304</v>
      </c>
      <c r="AO170" s="59">
        <f t="shared" si="93"/>
        <v>427.52649135160243</v>
      </c>
      <c r="AP170" s="59">
        <f t="shared" si="94"/>
        <v>1139.9229059480017</v>
      </c>
      <c r="AQ170" s="59">
        <f t="shared" si="103"/>
        <v>1567.4493972996042</v>
      </c>
      <c r="AR170" s="59">
        <f t="shared" si="116"/>
        <v>1567.4493972996042</v>
      </c>
      <c r="AS170" s="59">
        <v>0</v>
      </c>
      <c r="AT170" s="88">
        <f>IF(Obliczenia!$D$28="nie można skorzystać z programu",0,AR170-J170)</f>
        <v>1.0004441719502211E-11</v>
      </c>
    </row>
    <row r="171" spans="1:46" ht="14.1" customHeight="1" x14ac:dyDescent="0.3">
      <c r="A171" s="38"/>
      <c r="B171" s="38"/>
      <c r="C171" s="38"/>
      <c r="D171" s="80">
        <v>143</v>
      </c>
      <c r="E171" s="81">
        <f t="shared" si="104"/>
        <v>191156.15518058024</v>
      </c>
      <c r="F171" s="81">
        <f t="shared" si="105"/>
        <v>430.07027397514184</v>
      </c>
      <c r="G171" s="81">
        <f t="shared" si="105"/>
        <v>1137.3791233244524</v>
      </c>
      <c r="H171" s="81">
        <f t="shared" si="106"/>
        <v>1137.3791233244524</v>
      </c>
      <c r="I171" s="81">
        <f t="shared" si="107"/>
        <v>1567.4493972995942</v>
      </c>
      <c r="J171" s="82">
        <f t="shared" si="96"/>
        <v>1567.4493972995942</v>
      </c>
      <c r="K171" s="83">
        <f t="shared" si="108"/>
        <v>0</v>
      </c>
      <c r="L171" s="59">
        <f t="shared" si="109"/>
        <v>127437.43678705349</v>
      </c>
      <c r="M171" s="59">
        <f t="shared" si="89"/>
        <v>286.7135159834279</v>
      </c>
      <c r="N171" s="59">
        <f t="shared" si="90"/>
        <v>758.25274888296826</v>
      </c>
      <c r="O171" s="59">
        <f>'Kredyt Mieszkaniowy #naStart'!$N171+'Kredyt Mieszkaniowy #naStart'!$M171</f>
        <v>1044.9662648663962</v>
      </c>
      <c r="P171" s="59">
        <v>0</v>
      </c>
      <c r="Q171" s="59">
        <f t="shared" si="97"/>
        <v>0</v>
      </c>
      <c r="R171" s="59">
        <f t="shared" si="95"/>
        <v>758.25274888296826</v>
      </c>
      <c r="S171" s="59">
        <f t="shared" si="98"/>
        <v>1044.9662648663962</v>
      </c>
      <c r="T171" s="58">
        <f t="shared" si="110"/>
        <v>63718.718393526746</v>
      </c>
      <c r="U171" s="58">
        <f t="shared" si="91"/>
        <v>143.35675799171395</v>
      </c>
      <c r="V171" s="58">
        <f t="shared" si="92"/>
        <v>379.12637444148413</v>
      </c>
      <c r="W171" s="58">
        <f t="shared" si="111"/>
        <v>522.48313243319808</v>
      </c>
      <c r="Y171" s="84">
        <v>143</v>
      </c>
      <c r="Z171" s="85">
        <f t="shared" si="117"/>
        <v>246857.79504245226</v>
      </c>
      <c r="AA171" s="85">
        <f t="shared" si="112"/>
        <v>555.38990856200473</v>
      </c>
      <c r="AB171" s="85">
        <f t="shared" si="113"/>
        <v>1468.8038805025908</v>
      </c>
      <c r="AC171" s="85">
        <f t="shared" si="99"/>
        <v>2024.1937890645954</v>
      </c>
      <c r="AD171" s="86">
        <f t="shared" si="100"/>
        <v>456.74439176500118</v>
      </c>
      <c r="AE171" s="50"/>
      <c r="AF171" s="84">
        <v>143</v>
      </c>
      <c r="AG171" s="85">
        <f t="shared" si="118"/>
        <v>181666.6666666666</v>
      </c>
      <c r="AH171" s="85">
        <f t="shared" si="101"/>
        <v>833.33333333333337</v>
      </c>
      <c r="AI171" s="85">
        <f t="shared" si="119"/>
        <v>1080.9166666666663</v>
      </c>
      <c r="AJ171" s="85">
        <f t="shared" si="114"/>
        <v>1914.2499999999995</v>
      </c>
      <c r="AK171" s="86">
        <f t="shared" si="102"/>
        <v>346.80060270040531</v>
      </c>
      <c r="AM171" s="80">
        <v>143</v>
      </c>
      <c r="AN171" s="59">
        <f t="shared" si="115"/>
        <v>191156.15518058144</v>
      </c>
      <c r="AO171" s="59">
        <f t="shared" si="93"/>
        <v>430.07027397514457</v>
      </c>
      <c r="AP171" s="59">
        <f t="shared" si="94"/>
        <v>1137.3791233244597</v>
      </c>
      <c r="AQ171" s="59">
        <f t="shared" si="103"/>
        <v>1567.4493972996042</v>
      </c>
      <c r="AR171" s="59">
        <f t="shared" si="116"/>
        <v>1567.4493972996042</v>
      </c>
      <c r="AS171" s="59">
        <v>0</v>
      </c>
      <c r="AT171" s="88">
        <f>IF(Obliczenia!$D$28="nie można skorzystać z programu",0,AR171-J171)</f>
        <v>1.0004441719502211E-11</v>
      </c>
    </row>
    <row r="172" spans="1:46" ht="14.1" customHeight="1" x14ac:dyDescent="0.3">
      <c r="A172" s="38"/>
      <c r="B172" s="38"/>
      <c r="C172" s="38"/>
      <c r="D172" s="80">
        <v>144</v>
      </c>
      <c r="E172" s="81">
        <f t="shared" si="104"/>
        <v>190726.0849066051</v>
      </c>
      <c r="F172" s="81">
        <f t="shared" si="105"/>
        <v>432.6291921052939</v>
      </c>
      <c r="G172" s="81">
        <f t="shared" si="105"/>
        <v>1134.8202051943003</v>
      </c>
      <c r="H172" s="81">
        <f t="shared" si="106"/>
        <v>1134.8202051943003</v>
      </c>
      <c r="I172" s="81">
        <f t="shared" si="107"/>
        <v>1567.4493972995942</v>
      </c>
      <c r="J172" s="82">
        <f t="shared" si="96"/>
        <v>1567.4493972995942</v>
      </c>
      <c r="K172" s="83">
        <f t="shared" si="108"/>
        <v>0</v>
      </c>
      <c r="L172" s="59">
        <f t="shared" si="109"/>
        <v>127150.72327107006</v>
      </c>
      <c r="M172" s="59">
        <f t="shared" si="89"/>
        <v>288.41946140352928</v>
      </c>
      <c r="N172" s="59">
        <f t="shared" si="90"/>
        <v>756.54680346286693</v>
      </c>
      <c r="O172" s="59">
        <f>'Kredyt Mieszkaniowy #naStart'!$N172+'Kredyt Mieszkaniowy #naStart'!$M172</f>
        <v>1044.9662648663962</v>
      </c>
      <c r="P172" s="59">
        <v>0</v>
      </c>
      <c r="Q172" s="59">
        <f t="shared" si="97"/>
        <v>0</v>
      </c>
      <c r="R172" s="59">
        <f t="shared" si="95"/>
        <v>756.54680346286682</v>
      </c>
      <c r="S172" s="59">
        <f t="shared" si="98"/>
        <v>1044.9662648663962</v>
      </c>
      <c r="T172" s="59">
        <f t="shared" si="110"/>
        <v>63575.361635535031</v>
      </c>
      <c r="U172" s="58">
        <f t="shared" si="91"/>
        <v>144.20973070176464</v>
      </c>
      <c r="V172" s="59">
        <f t="shared" si="92"/>
        <v>378.27340173143347</v>
      </c>
      <c r="W172" s="58">
        <f t="shared" si="111"/>
        <v>522.48313243319808</v>
      </c>
      <c r="Y172" s="84">
        <v>144</v>
      </c>
      <c r="Z172" s="85">
        <f t="shared" si="117"/>
        <v>246302.40513389025</v>
      </c>
      <c r="AA172" s="85">
        <f t="shared" si="112"/>
        <v>558.69447851794871</v>
      </c>
      <c r="AB172" s="85">
        <f t="shared" si="113"/>
        <v>1465.4993105466472</v>
      </c>
      <c r="AC172" s="85">
        <f t="shared" si="99"/>
        <v>2024.1937890645959</v>
      </c>
      <c r="AD172" s="86">
        <f t="shared" si="100"/>
        <v>456.74439176500164</v>
      </c>
      <c r="AE172" s="50"/>
      <c r="AF172" s="84">
        <v>144</v>
      </c>
      <c r="AG172" s="85">
        <f t="shared" si="118"/>
        <v>180833.33333333326</v>
      </c>
      <c r="AH172" s="85">
        <f t="shared" si="101"/>
        <v>833.33333333333337</v>
      </c>
      <c r="AI172" s="85">
        <f t="shared" si="119"/>
        <v>1075.958333333333</v>
      </c>
      <c r="AJ172" s="85">
        <f t="shared" si="114"/>
        <v>1909.2916666666665</v>
      </c>
      <c r="AK172" s="86">
        <f t="shared" si="102"/>
        <v>341.84226936707228</v>
      </c>
      <c r="AM172" s="80">
        <v>144</v>
      </c>
      <c r="AN172" s="59">
        <f t="shared" si="115"/>
        <v>190726.08490660629</v>
      </c>
      <c r="AO172" s="59">
        <f t="shared" si="93"/>
        <v>432.62919210529668</v>
      </c>
      <c r="AP172" s="59">
        <f t="shared" si="94"/>
        <v>1134.8202051943074</v>
      </c>
      <c r="AQ172" s="59">
        <f t="shared" si="103"/>
        <v>1567.449397299604</v>
      </c>
      <c r="AR172" s="59">
        <f t="shared" si="116"/>
        <v>1567.449397299604</v>
      </c>
      <c r="AS172" s="59">
        <v>0</v>
      </c>
      <c r="AT172" s="88">
        <f>IF(Obliczenia!$D$28="nie można skorzystać z programu",0,AR172-J172)</f>
        <v>9.7770680440589786E-12</v>
      </c>
    </row>
    <row r="173" spans="1:46" ht="14.1" customHeight="1" x14ac:dyDescent="0.3">
      <c r="A173" s="38"/>
      <c r="B173" s="38"/>
      <c r="C173" s="38"/>
      <c r="D173" s="80">
        <v>145</v>
      </c>
      <c r="E173" s="81">
        <f t="shared" si="104"/>
        <v>190293.45571449981</v>
      </c>
      <c r="F173" s="81">
        <f t="shared" si="105"/>
        <v>435.20333579832038</v>
      </c>
      <c r="G173" s="81">
        <f t="shared" si="105"/>
        <v>1132.246061501274</v>
      </c>
      <c r="H173" s="81">
        <f t="shared" si="106"/>
        <v>1132.246061501274</v>
      </c>
      <c r="I173" s="81">
        <f t="shared" si="107"/>
        <v>1567.4493972995942</v>
      </c>
      <c r="J173" s="82">
        <f t="shared" si="96"/>
        <v>1567.4493972995942</v>
      </c>
      <c r="K173" s="83">
        <f t="shared" si="108"/>
        <v>0</v>
      </c>
      <c r="L173" s="59">
        <f t="shared" si="109"/>
        <v>126862.30380966654</v>
      </c>
      <c r="M173" s="59">
        <f t="shared" si="89"/>
        <v>290.13555719888024</v>
      </c>
      <c r="N173" s="59">
        <f t="shared" si="90"/>
        <v>754.83070766751598</v>
      </c>
      <c r="O173" s="59">
        <f>'Kredyt Mieszkaniowy #naStart'!$N173+'Kredyt Mieszkaniowy #naStart'!$M173</f>
        <v>1044.9662648663962</v>
      </c>
      <c r="P173" s="59">
        <v>0</v>
      </c>
      <c r="Q173" s="59">
        <f t="shared" si="97"/>
        <v>0</v>
      </c>
      <c r="R173" s="59">
        <f t="shared" si="95"/>
        <v>754.83070766751598</v>
      </c>
      <c r="S173" s="59">
        <f t="shared" si="98"/>
        <v>1044.9662648663962</v>
      </c>
      <c r="T173" s="58">
        <f t="shared" si="110"/>
        <v>63431.15190483327</v>
      </c>
      <c r="U173" s="58">
        <f t="shared" si="91"/>
        <v>145.06777859944012</v>
      </c>
      <c r="V173" s="58">
        <f t="shared" si="92"/>
        <v>377.41535383375799</v>
      </c>
      <c r="W173" s="58">
        <f t="shared" si="111"/>
        <v>522.48313243319808</v>
      </c>
      <c r="Y173" s="84">
        <v>145</v>
      </c>
      <c r="Z173" s="85">
        <f t="shared" si="117"/>
        <v>245743.7106553723</v>
      </c>
      <c r="AA173" s="85">
        <f t="shared" si="112"/>
        <v>562.01871066513047</v>
      </c>
      <c r="AB173" s="85">
        <f t="shared" si="113"/>
        <v>1462.1750783994655</v>
      </c>
      <c r="AC173" s="85">
        <f t="shared" si="99"/>
        <v>2024.1937890645959</v>
      </c>
      <c r="AD173" s="86">
        <f t="shared" si="100"/>
        <v>456.74439176500164</v>
      </c>
      <c r="AE173" s="50"/>
      <c r="AF173" s="84">
        <v>145</v>
      </c>
      <c r="AG173" s="85">
        <f t="shared" si="118"/>
        <v>179999.99999999991</v>
      </c>
      <c r="AH173" s="85">
        <f t="shared" si="101"/>
        <v>833.33333333333337</v>
      </c>
      <c r="AI173" s="85">
        <f t="shared" si="119"/>
        <v>1070.9999999999995</v>
      </c>
      <c r="AJ173" s="85">
        <f t="shared" si="114"/>
        <v>1904.333333333333</v>
      </c>
      <c r="AK173" s="86">
        <f t="shared" si="102"/>
        <v>336.88393603373879</v>
      </c>
      <c r="AM173" s="80">
        <v>145</v>
      </c>
      <c r="AN173" s="59">
        <f t="shared" si="115"/>
        <v>190293.455714501</v>
      </c>
      <c r="AO173" s="59">
        <f t="shared" si="93"/>
        <v>435.20333579832317</v>
      </c>
      <c r="AP173" s="59">
        <f t="shared" si="94"/>
        <v>1132.246061501281</v>
      </c>
      <c r="AQ173" s="59">
        <f t="shared" si="103"/>
        <v>1567.4493972996042</v>
      </c>
      <c r="AR173" s="59">
        <f t="shared" si="116"/>
        <v>1567.4493972996042</v>
      </c>
      <c r="AS173" s="59">
        <v>0</v>
      </c>
      <c r="AT173" s="88">
        <f>IF(Obliczenia!$D$28="nie można skorzystać z programu",0,AR173-J173)</f>
        <v>1.0004441719502211E-11</v>
      </c>
    </row>
    <row r="174" spans="1:46" ht="14.1" customHeight="1" x14ac:dyDescent="0.3">
      <c r="A174" s="38"/>
      <c r="B174" s="38"/>
      <c r="C174" s="38"/>
      <c r="D174" s="80">
        <v>146</v>
      </c>
      <c r="E174" s="81">
        <f t="shared" si="104"/>
        <v>189858.25237870149</v>
      </c>
      <c r="F174" s="81">
        <f t="shared" si="105"/>
        <v>437.79279564632054</v>
      </c>
      <c r="G174" s="81">
        <f t="shared" si="105"/>
        <v>1129.656601653274</v>
      </c>
      <c r="H174" s="81">
        <f t="shared" si="106"/>
        <v>1129.656601653274</v>
      </c>
      <c r="I174" s="81">
        <f t="shared" si="107"/>
        <v>1567.4493972995947</v>
      </c>
      <c r="J174" s="82">
        <f t="shared" si="96"/>
        <v>1567.4493972995947</v>
      </c>
      <c r="K174" s="83">
        <f t="shared" si="108"/>
        <v>0</v>
      </c>
      <c r="L174" s="59">
        <f t="shared" si="109"/>
        <v>126572.16825246766</v>
      </c>
      <c r="M174" s="59">
        <f t="shared" si="89"/>
        <v>291.86186376421369</v>
      </c>
      <c r="N174" s="59">
        <f t="shared" si="90"/>
        <v>753.10440110218269</v>
      </c>
      <c r="O174" s="59">
        <f>'Kredyt Mieszkaniowy #naStart'!$N174+'Kredyt Mieszkaniowy #naStart'!$M174</f>
        <v>1044.9662648663964</v>
      </c>
      <c r="P174" s="59">
        <v>0</v>
      </c>
      <c r="Q174" s="59">
        <f t="shared" si="97"/>
        <v>0</v>
      </c>
      <c r="R174" s="59">
        <f t="shared" si="95"/>
        <v>753.10440110218269</v>
      </c>
      <c r="S174" s="59">
        <f t="shared" si="98"/>
        <v>1044.9662648663964</v>
      </c>
      <c r="T174" s="59">
        <f t="shared" si="110"/>
        <v>63286.084126233829</v>
      </c>
      <c r="U174" s="58">
        <f t="shared" si="91"/>
        <v>145.93093188210685</v>
      </c>
      <c r="V174" s="59">
        <f t="shared" si="92"/>
        <v>376.55220055109135</v>
      </c>
      <c r="W174" s="58">
        <f t="shared" si="111"/>
        <v>522.48313243319819</v>
      </c>
      <c r="Y174" s="84">
        <v>146</v>
      </c>
      <c r="Z174" s="85">
        <f t="shared" si="117"/>
        <v>245181.69194470716</v>
      </c>
      <c r="AA174" s="85">
        <f t="shared" si="112"/>
        <v>565.36272199358802</v>
      </c>
      <c r="AB174" s="85">
        <f t="shared" si="113"/>
        <v>1458.831067071008</v>
      </c>
      <c r="AC174" s="85">
        <f t="shared" si="99"/>
        <v>2024.1937890645959</v>
      </c>
      <c r="AD174" s="86">
        <f t="shared" si="100"/>
        <v>456.74439176500118</v>
      </c>
      <c r="AE174" s="50"/>
      <c r="AF174" s="84">
        <v>146</v>
      </c>
      <c r="AG174" s="85">
        <f t="shared" si="118"/>
        <v>179166.66666666657</v>
      </c>
      <c r="AH174" s="85">
        <f t="shared" si="101"/>
        <v>833.33333333333337</v>
      </c>
      <c r="AI174" s="85">
        <f t="shared" si="119"/>
        <v>1066.0416666666661</v>
      </c>
      <c r="AJ174" s="85">
        <f t="shared" si="114"/>
        <v>1899.3749999999995</v>
      </c>
      <c r="AK174" s="86">
        <f t="shared" si="102"/>
        <v>331.92560270040485</v>
      </c>
      <c r="AM174" s="80">
        <v>146</v>
      </c>
      <c r="AN174" s="59">
        <f t="shared" si="115"/>
        <v>189858.25237870269</v>
      </c>
      <c r="AO174" s="59">
        <f t="shared" si="93"/>
        <v>437.79279564632321</v>
      </c>
      <c r="AP174" s="59">
        <f t="shared" si="94"/>
        <v>1129.6566016532811</v>
      </c>
      <c r="AQ174" s="59">
        <f t="shared" si="103"/>
        <v>1567.4493972996042</v>
      </c>
      <c r="AR174" s="59">
        <f t="shared" si="116"/>
        <v>1567.4493972996042</v>
      </c>
      <c r="AS174" s="59">
        <v>0</v>
      </c>
      <c r="AT174" s="88">
        <f>IF(Obliczenia!$D$28="nie można skorzystać z programu",0,AR174-J174)</f>
        <v>9.5496943686157465E-12</v>
      </c>
    </row>
    <row r="175" spans="1:46" ht="14.1" customHeight="1" x14ac:dyDescent="0.3">
      <c r="A175" s="38"/>
      <c r="B175" s="38"/>
      <c r="C175" s="38"/>
      <c r="D175" s="80">
        <v>147</v>
      </c>
      <c r="E175" s="81">
        <f t="shared" si="104"/>
        <v>189420.45958305517</v>
      </c>
      <c r="F175" s="81">
        <f t="shared" si="105"/>
        <v>440.39766278041611</v>
      </c>
      <c r="G175" s="81">
        <f t="shared" si="105"/>
        <v>1127.0517345191784</v>
      </c>
      <c r="H175" s="81">
        <f t="shared" si="106"/>
        <v>1127.0517345191786</v>
      </c>
      <c r="I175" s="81">
        <f t="shared" si="107"/>
        <v>1567.4493972995947</v>
      </c>
      <c r="J175" s="82">
        <f t="shared" si="96"/>
        <v>1567.4493972995947</v>
      </c>
      <c r="K175" s="83">
        <f t="shared" si="108"/>
        <v>0</v>
      </c>
      <c r="L175" s="59">
        <f t="shared" si="109"/>
        <v>126280.30638870345</v>
      </c>
      <c r="M175" s="59">
        <f t="shared" si="89"/>
        <v>293.59844185361072</v>
      </c>
      <c r="N175" s="59">
        <f t="shared" si="90"/>
        <v>751.36782301278561</v>
      </c>
      <c r="O175" s="59">
        <f>'Kredyt Mieszkaniowy #naStart'!$N175+'Kredyt Mieszkaniowy #naStart'!$M175</f>
        <v>1044.9662648663964</v>
      </c>
      <c r="P175" s="59">
        <v>0</v>
      </c>
      <c r="Q175" s="59">
        <f t="shared" si="97"/>
        <v>0</v>
      </c>
      <c r="R175" s="59">
        <f t="shared" si="95"/>
        <v>751.36782301278572</v>
      </c>
      <c r="S175" s="59">
        <f t="shared" si="98"/>
        <v>1044.9662648663964</v>
      </c>
      <c r="T175" s="58">
        <f t="shared" si="110"/>
        <v>63140.153194351726</v>
      </c>
      <c r="U175" s="58">
        <f t="shared" si="91"/>
        <v>146.79922092680536</v>
      </c>
      <c r="V175" s="58">
        <f t="shared" si="92"/>
        <v>375.6839115063928</v>
      </c>
      <c r="W175" s="58">
        <f t="shared" si="111"/>
        <v>522.48313243319819</v>
      </c>
      <c r="Y175" s="84">
        <v>147</v>
      </c>
      <c r="Z175" s="85">
        <f t="shared" si="117"/>
        <v>244616.32922271357</v>
      </c>
      <c r="AA175" s="85">
        <f t="shared" si="112"/>
        <v>568.72663018944991</v>
      </c>
      <c r="AB175" s="85">
        <f t="shared" si="113"/>
        <v>1455.467158875146</v>
      </c>
      <c r="AC175" s="85">
        <f t="shared" si="99"/>
        <v>2024.1937890645959</v>
      </c>
      <c r="AD175" s="86">
        <f t="shared" si="100"/>
        <v>456.74439176500118</v>
      </c>
      <c r="AE175" s="50"/>
      <c r="AF175" s="84">
        <v>147</v>
      </c>
      <c r="AG175" s="85">
        <f t="shared" si="118"/>
        <v>178333.33333333323</v>
      </c>
      <c r="AH175" s="85">
        <f t="shared" si="101"/>
        <v>833.33333333333337</v>
      </c>
      <c r="AI175" s="85">
        <f t="shared" si="119"/>
        <v>1061.0833333333328</v>
      </c>
      <c r="AJ175" s="85">
        <f t="shared" si="114"/>
        <v>1894.4166666666661</v>
      </c>
      <c r="AK175" s="86">
        <f t="shared" si="102"/>
        <v>326.96726936707137</v>
      </c>
      <c r="AM175" s="80">
        <v>147</v>
      </c>
      <c r="AN175" s="59">
        <f t="shared" si="115"/>
        <v>189420.45958305636</v>
      </c>
      <c r="AO175" s="59">
        <f t="shared" si="93"/>
        <v>440.39766278041884</v>
      </c>
      <c r="AP175" s="59">
        <f t="shared" si="94"/>
        <v>1127.0517345191854</v>
      </c>
      <c r="AQ175" s="59">
        <f t="shared" si="103"/>
        <v>1567.4493972996042</v>
      </c>
      <c r="AR175" s="59">
        <f t="shared" si="116"/>
        <v>1567.4493972996042</v>
      </c>
      <c r="AS175" s="59">
        <v>0</v>
      </c>
      <c r="AT175" s="88">
        <f>IF(Obliczenia!$D$28="nie można skorzystać z programu",0,AR175-J175)</f>
        <v>9.5496943686157465E-12</v>
      </c>
    </row>
    <row r="176" spans="1:46" ht="14.1" customHeight="1" x14ac:dyDescent="0.3">
      <c r="A176" s="38"/>
      <c r="B176" s="38"/>
      <c r="C176" s="38"/>
      <c r="D176" s="80">
        <v>148</v>
      </c>
      <c r="E176" s="81">
        <f t="shared" si="104"/>
        <v>188980.06192027475</v>
      </c>
      <c r="F176" s="81">
        <f t="shared" si="105"/>
        <v>443.01802887395962</v>
      </c>
      <c r="G176" s="81">
        <f t="shared" si="105"/>
        <v>1124.4313684256349</v>
      </c>
      <c r="H176" s="81">
        <f t="shared" si="106"/>
        <v>1124.4313684256349</v>
      </c>
      <c r="I176" s="81">
        <f t="shared" si="107"/>
        <v>1567.4493972995947</v>
      </c>
      <c r="J176" s="82">
        <f t="shared" si="96"/>
        <v>1567.4493972995947</v>
      </c>
      <c r="K176" s="83">
        <f t="shared" si="108"/>
        <v>0</v>
      </c>
      <c r="L176" s="59">
        <f t="shared" si="109"/>
        <v>125986.70794684984</v>
      </c>
      <c r="M176" s="59">
        <f t="shared" si="89"/>
        <v>295.34535258263975</v>
      </c>
      <c r="N176" s="59">
        <f t="shared" si="90"/>
        <v>749.62091228375664</v>
      </c>
      <c r="O176" s="59">
        <f>'Kredyt Mieszkaniowy #naStart'!$N176+'Kredyt Mieszkaniowy #naStart'!$M176</f>
        <v>1044.9662648663964</v>
      </c>
      <c r="P176" s="59">
        <v>0</v>
      </c>
      <c r="Q176" s="59">
        <f t="shared" si="97"/>
        <v>0</v>
      </c>
      <c r="R176" s="59">
        <f t="shared" si="95"/>
        <v>749.62091228375664</v>
      </c>
      <c r="S176" s="59">
        <f t="shared" si="98"/>
        <v>1044.9662648663964</v>
      </c>
      <c r="T176" s="59">
        <f t="shared" si="110"/>
        <v>62993.353973424921</v>
      </c>
      <c r="U176" s="58">
        <f t="shared" si="91"/>
        <v>147.67267629131987</v>
      </c>
      <c r="V176" s="59">
        <f t="shared" si="92"/>
        <v>374.81045614187832</v>
      </c>
      <c r="W176" s="58">
        <f t="shared" si="111"/>
        <v>522.48313243319819</v>
      </c>
      <c r="Y176" s="84">
        <v>148</v>
      </c>
      <c r="Z176" s="85">
        <f t="shared" si="117"/>
        <v>244047.60259252411</v>
      </c>
      <c r="AA176" s="85">
        <f t="shared" si="112"/>
        <v>572.11055363907701</v>
      </c>
      <c r="AB176" s="85">
        <f t="shared" si="113"/>
        <v>1452.0832354255185</v>
      </c>
      <c r="AC176" s="85">
        <f t="shared" si="99"/>
        <v>2024.1937890645954</v>
      </c>
      <c r="AD176" s="86">
        <f t="shared" si="100"/>
        <v>456.74439176500073</v>
      </c>
      <c r="AE176" s="50"/>
      <c r="AF176" s="84">
        <v>148</v>
      </c>
      <c r="AG176" s="85">
        <f t="shared" si="118"/>
        <v>177499.99999999988</v>
      </c>
      <c r="AH176" s="85">
        <f t="shared" si="101"/>
        <v>833.33333333333337</v>
      </c>
      <c r="AI176" s="85">
        <f t="shared" si="119"/>
        <v>1056.1249999999993</v>
      </c>
      <c r="AJ176" s="85">
        <f t="shared" si="114"/>
        <v>1889.4583333333326</v>
      </c>
      <c r="AK176" s="86">
        <f t="shared" si="102"/>
        <v>322.00893603373788</v>
      </c>
      <c r="AM176" s="80">
        <v>148</v>
      </c>
      <c r="AN176" s="59">
        <f t="shared" si="115"/>
        <v>188980.06192027594</v>
      </c>
      <c r="AO176" s="59">
        <f t="shared" si="93"/>
        <v>443.01802887396235</v>
      </c>
      <c r="AP176" s="59">
        <f t="shared" si="94"/>
        <v>1124.4313684256419</v>
      </c>
      <c r="AQ176" s="59">
        <f t="shared" si="103"/>
        <v>1567.4493972996042</v>
      </c>
      <c r="AR176" s="59">
        <f t="shared" si="116"/>
        <v>1567.4493972996042</v>
      </c>
      <c r="AS176" s="59">
        <v>0</v>
      </c>
      <c r="AT176" s="88">
        <f>IF(Obliczenia!$D$28="nie można skorzystać z programu",0,AR176-J176)</f>
        <v>9.5496943686157465E-12</v>
      </c>
    </row>
    <row r="177" spans="1:46" ht="14.1" customHeight="1" x14ac:dyDescent="0.3">
      <c r="A177" s="38"/>
      <c r="B177" s="38"/>
      <c r="C177" s="38"/>
      <c r="D177" s="80">
        <v>149</v>
      </c>
      <c r="E177" s="81">
        <f t="shared" si="104"/>
        <v>188537.0438914008</v>
      </c>
      <c r="F177" s="81">
        <f t="shared" si="105"/>
        <v>445.65398614575957</v>
      </c>
      <c r="G177" s="81">
        <f t="shared" si="105"/>
        <v>1121.7954111538349</v>
      </c>
      <c r="H177" s="81">
        <f t="shared" si="106"/>
        <v>1121.7954111538349</v>
      </c>
      <c r="I177" s="81">
        <f t="shared" si="107"/>
        <v>1567.4493972995947</v>
      </c>
      <c r="J177" s="82">
        <f t="shared" si="96"/>
        <v>1567.4493972995947</v>
      </c>
      <c r="K177" s="83">
        <f t="shared" si="108"/>
        <v>0</v>
      </c>
      <c r="L177" s="59">
        <f t="shared" si="109"/>
        <v>125691.36259426721</v>
      </c>
      <c r="M177" s="59">
        <f t="shared" si="89"/>
        <v>297.10265743050638</v>
      </c>
      <c r="N177" s="59">
        <f t="shared" si="90"/>
        <v>747.86360743589</v>
      </c>
      <c r="O177" s="59">
        <f>'Kredyt Mieszkaniowy #naStart'!$N177+'Kredyt Mieszkaniowy #naStart'!$M177</f>
        <v>1044.9662648663964</v>
      </c>
      <c r="P177" s="59">
        <v>0</v>
      </c>
      <c r="Q177" s="59">
        <f t="shared" si="97"/>
        <v>0</v>
      </c>
      <c r="R177" s="59">
        <f t="shared" si="95"/>
        <v>747.86360743589</v>
      </c>
      <c r="S177" s="59">
        <f t="shared" si="98"/>
        <v>1044.9662648663964</v>
      </c>
      <c r="T177" s="58">
        <f t="shared" si="110"/>
        <v>62845.681297133604</v>
      </c>
      <c r="U177" s="58">
        <f t="shared" si="91"/>
        <v>148.55132871525319</v>
      </c>
      <c r="V177" s="58">
        <f t="shared" si="92"/>
        <v>373.931803717945</v>
      </c>
      <c r="W177" s="58">
        <f t="shared" si="111"/>
        <v>522.48313243319819</v>
      </c>
      <c r="Y177" s="84">
        <v>149</v>
      </c>
      <c r="Z177" s="85">
        <f t="shared" si="117"/>
        <v>243475.49203888504</v>
      </c>
      <c r="AA177" s="85">
        <f t="shared" si="112"/>
        <v>575.51461143322945</v>
      </c>
      <c r="AB177" s="85">
        <f t="shared" si="113"/>
        <v>1448.6791776313662</v>
      </c>
      <c r="AC177" s="85">
        <f t="shared" si="99"/>
        <v>2024.1937890645956</v>
      </c>
      <c r="AD177" s="86">
        <f t="shared" si="100"/>
        <v>456.74439176500096</v>
      </c>
      <c r="AE177" s="50"/>
      <c r="AF177" s="84">
        <v>149</v>
      </c>
      <c r="AG177" s="85">
        <f t="shared" si="118"/>
        <v>176666.66666666654</v>
      </c>
      <c r="AH177" s="85">
        <f t="shared" si="101"/>
        <v>833.33333333333337</v>
      </c>
      <c r="AI177" s="85">
        <f t="shared" si="119"/>
        <v>1051.1666666666661</v>
      </c>
      <c r="AJ177" s="85">
        <f t="shared" si="114"/>
        <v>1884.4999999999995</v>
      </c>
      <c r="AK177" s="86">
        <f t="shared" si="102"/>
        <v>317.05060270040485</v>
      </c>
      <c r="AM177" s="80">
        <v>149</v>
      </c>
      <c r="AN177" s="59">
        <f t="shared" si="115"/>
        <v>188537.04389140199</v>
      </c>
      <c r="AO177" s="59">
        <f t="shared" si="93"/>
        <v>445.65398614576236</v>
      </c>
      <c r="AP177" s="59">
        <f t="shared" si="94"/>
        <v>1121.795411153842</v>
      </c>
      <c r="AQ177" s="59">
        <f t="shared" si="103"/>
        <v>1567.4493972996042</v>
      </c>
      <c r="AR177" s="59">
        <f t="shared" si="116"/>
        <v>1567.4493972996042</v>
      </c>
      <c r="AS177" s="59">
        <v>0</v>
      </c>
      <c r="AT177" s="88">
        <f>IF(Obliczenia!$D$28="nie można skorzystać z programu",0,AR177-J177)</f>
        <v>9.5496943686157465E-12</v>
      </c>
    </row>
    <row r="178" spans="1:46" ht="14.1" customHeight="1" x14ac:dyDescent="0.3">
      <c r="A178" s="38"/>
      <c r="B178" s="38"/>
      <c r="C178" s="38"/>
      <c r="D178" s="80">
        <v>150</v>
      </c>
      <c r="E178" s="81">
        <f t="shared" si="104"/>
        <v>188091.38990525506</v>
      </c>
      <c r="F178" s="81">
        <f t="shared" si="105"/>
        <v>448.30562736332706</v>
      </c>
      <c r="G178" s="81">
        <f t="shared" si="105"/>
        <v>1119.1437699362677</v>
      </c>
      <c r="H178" s="81">
        <f t="shared" si="106"/>
        <v>1119.143769936268</v>
      </c>
      <c r="I178" s="81">
        <f t="shared" si="107"/>
        <v>1567.4493972995949</v>
      </c>
      <c r="J178" s="82">
        <f t="shared" si="96"/>
        <v>1567.4493972995949</v>
      </c>
      <c r="K178" s="83">
        <f t="shared" si="108"/>
        <v>0</v>
      </c>
      <c r="L178" s="59">
        <f t="shared" si="109"/>
        <v>125394.25993683671</v>
      </c>
      <c r="M178" s="59">
        <f t="shared" si="89"/>
        <v>298.87041824221802</v>
      </c>
      <c r="N178" s="59">
        <f t="shared" si="90"/>
        <v>746.09584662417853</v>
      </c>
      <c r="O178" s="59">
        <f>'Kredyt Mieszkaniowy #naStart'!$N178+'Kredyt Mieszkaniowy #naStart'!$M178</f>
        <v>1044.9662648663966</v>
      </c>
      <c r="P178" s="59">
        <v>0</v>
      </c>
      <c r="Q178" s="59">
        <f t="shared" si="97"/>
        <v>0</v>
      </c>
      <c r="R178" s="59">
        <f t="shared" si="95"/>
        <v>746.09584662417865</v>
      </c>
      <c r="S178" s="59">
        <f t="shared" si="98"/>
        <v>1044.9662648663966</v>
      </c>
      <c r="T178" s="59">
        <f t="shared" si="110"/>
        <v>62697.129968418354</v>
      </c>
      <c r="U178" s="58">
        <f t="shared" si="91"/>
        <v>149.43520912110901</v>
      </c>
      <c r="V178" s="59">
        <f t="shared" si="92"/>
        <v>373.04792331208927</v>
      </c>
      <c r="W178" s="58">
        <f t="shared" si="111"/>
        <v>522.48313243319831</v>
      </c>
      <c r="Y178" s="84">
        <v>150</v>
      </c>
      <c r="Z178" s="85">
        <f t="shared" si="117"/>
        <v>242899.97742745181</v>
      </c>
      <c r="AA178" s="85">
        <f t="shared" si="112"/>
        <v>578.93892337125726</v>
      </c>
      <c r="AB178" s="85">
        <f t="shared" si="113"/>
        <v>1445.2548656933384</v>
      </c>
      <c r="AC178" s="85">
        <f t="shared" si="99"/>
        <v>2024.1937890645956</v>
      </c>
      <c r="AD178" s="86">
        <f t="shared" si="100"/>
        <v>456.74439176500073</v>
      </c>
      <c r="AE178" s="50"/>
      <c r="AF178" s="84">
        <v>150</v>
      </c>
      <c r="AG178" s="85">
        <f t="shared" si="118"/>
        <v>175833.3333333332</v>
      </c>
      <c r="AH178" s="85">
        <f t="shared" si="101"/>
        <v>833.33333333333337</v>
      </c>
      <c r="AI178" s="85">
        <f t="shared" si="119"/>
        <v>1046.2083333333326</v>
      </c>
      <c r="AJ178" s="85">
        <f t="shared" si="114"/>
        <v>1879.5416666666661</v>
      </c>
      <c r="AK178" s="86">
        <f t="shared" si="102"/>
        <v>312.09226936707114</v>
      </c>
      <c r="AM178" s="80">
        <v>150</v>
      </c>
      <c r="AN178" s="59">
        <f t="shared" si="115"/>
        <v>188091.38990525622</v>
      </c>
      <c r="AO178" s="59">
        <f t="shared" si="93"/>
        <v>448.30562736332968</v>
      </c>
      <c r="AP178" s="59">
        <f t="shared" si="94"/>
        <v>1119.1437699362746</v>
      </c>
      <c r="AQ178" s="59">
        <f t="shared" si="103"/>
        <v>1567.4493972996042</v>
      </c>
      <c r="AR178" s="59">
        <f t="shared" si="116"/>
        <v>1567.4493972996042</v>
      </c>
      <c r="AS178" s="59">
        <v>0</v>
      </c>
      <c r="AT178" s="88">
        <f>IF(Obliczenia!$D$28="nie można skorzystać z programu",0,AR178-J178)</f>
        <v>9.3223206931725144E-12</v>
      </c>
    </row>
    <row r="179" spans="1:46" ht="14.1" customHeight="1" x14ac:dyDescent="0.3">
      <c r="A179" s="38"/>
      <c r="B179" s="38"/>
      <c r="C179" s="38"/>
      <c r="D179" s="80">
        <v>151</v>
      </c>
      <c r="E179" s="81">
        <f t="shared" si="104"/>
        <v>187643.08427789173</v>
      </c>
      <c r="F179" s="81">
        <f t="shared" si="105"/>
        <v>450.97304584613858</v>
      </c>
      <c r="G179" s="81">
        <f t="shared" si="105"/>
        <v>1116.4763514534559</v>
      </c>
      <c r="H179" s="81">
        <f t="shared" si="106"/>
        <v>1116.4763514534559</v>
      </c>
      <c r="I179" s="81">
        <f t="shared" si="107"/>
        <v>1567.4493972995947</v>
      </c>
      <c r="J179" s="82">
        <f t="shared" si="96"/>
        <v>1567.4493972995947</v>
      </c>
      <c r="K179" s="83">
        <f t="shared" si="108"/>
        <v>0</v>
      </c>
      <c r="L179" s="59">
        <f t="shared" si="109"/>
        <v>125095.38951859449</v>
      </c>
      <c r="M179" s="59">
        <f t="shared" si="89"/>
        <v>300.64869723075907</v>
      </c>
      <c r="N179" s="59">
        <f t="shared" si="90"/>
        <v>744.31756763563726</v>
      </c>
      <c r="O179" s="59">
        <f>'Kredyt Mieszkaniowy #naStart'!$N179+'Kredyt Mieszkaniowy #naStart'!$M179</f>
        <v>1044.9662648663964</v>
      </c>
      <c r="P179" s="59">
        <v>0</v>
      </c>
      <c r="Q179" s="59">
        <f t="shared" si="97"/>
        <v>0</v>
      </c>
      <c r="R179" s="59">
        <f t="shared" si="95"/>
        <v>744.31756763563726</v>
      </c>
      <c r="S179" s="59">
        <f t="shared" si="98"/>
        <v>1044.9662648663964</v>
      </c>
      <c r="T179" s="58">
        <f t="shared" si="110"/>
        <v>62547.694759297243</v>
      </c>
      <c r="U179" s="58">
        <f t="shared" si="91"/>
        <v>150.32434861537953</v>
      </c>
      <c r="V179" s="58">
        <f t="shared" si="92"/>
        <v>372.15878381781863</v>
      </c>
      <c r="W179" s="58">
        <f t="shared" si="111"/>
        <v>522.48313243319819</v>
      </c>
      <c r="Y179" s="84">
        <v>151</v>
      </c>
      <c r="Z179" s="85">
        <f t="shared" si="117"/>
        <v>242321.03850408056</v>
      </c>
      <c r="AA179" s="85">
        <f t="shared" si="112"/>
        <v>582.38360996531617</v>
      </c>
      <c r="AB179" s="85">
        <f t="shared" si="113"/>
        <v>1441.8101790992791</v>
      </c>
      <c r="AC179" s="85">
        <f t="shared" si="99"/>
        <v>2024.1937890645954</v>
      </c>
      <c r="AD179" s="86">
        <f t="shared" si="100"/>
        <v>456.74439176500073</v>
      </c>
      <c r="AE179" s="50"/>
      <c r="AF179" s="84">
        <v>151</v>
      </c>
      <c r="AG179" s="85">
        <f t="shared" si="118"/>
        <v>174999.99999999985</v>
      </c>
      <c r="AH179" s="85">
        <f t="shared" si="101"/>
        <v>833.33333333333337</v>
      </c>
      <c r="AI179" s="85">
        <f t="shared" si="119"/>
        <v>1041.2499999999993</v>
      </c>
      <c r="AJ179" s="85">
        <f t="shared" si="114"/>
        <v>1874.5833333333326</v>
      </c>
      <c r="AK179" s="86">
        <f t="shared" si="102"/>
        <v>307.13393603373788</v>
      </c>
      <c r="AM179" s="80">
        <v>151</v>
      </c>
      <c r="AN179" s="59">
        <f t="shared" si="115"/>
        <v>187643.08427789289</v>
      </c>
      <c r="AO179" s="59">
        <f t="shared" si="93"/>
        <v>450.97304584614147</v>
      </c>
      <c r="AP179" s="59">
        <f t="shared" si="94"/>
        <v>1116.4763514534627</v>
      </c>
      <c r="AQ179" s="59">
        <f t="shared" si="103"/>
        <v>1567.4493972996042</v>
      </c>
      <c r="AR179" s="59">
        <f t="shared" si="116"/>
        <v>1567.4493972996042</v>
      </c>
      <c r="AS179" s="59">
        <v>0</v>
      </c>
      <c r="AT179" s="88">
        <f>IF(Obliczenia!$D$28="nie można skorzystać z programu",0,AR179-J179)</f>
        <v>9.5496943686157465E-12</v>
      </c>
    </row>
    <row r="180" spans="1:46" ht="14.1" customHeight="1" x14ac:dyDescent="0.3">
      <c r="A180" s="38"/>
      <c r="B180" s="38"/>
      <c r="C180" s="38"/>
      <c r="D180" s="80">
        <v>152</v>
      </c>
      <c r="E180" s="81">
        <f t="shared" si="104"/>
        <v>187192.11123204557</v>
      </c>
      <c r="F180" s="81">
        <f t="shared" si="105"/>
        <v>453.6563354689232</v>
      </c>
      <c r="G180" s="81">
        <f t="shared" si="105"/>
        <v>1113.7930618306714</v>
      </c>
      <c r="H180" s="81">
        <f t="shared" si="106"/>
        <v>1113.7930618306714</v>
      </c>
      <c r="I180" s="81">
        <f t="shared" si="107"/>
        <v>1567.4493972995947</v>
      </c>
      <c r="J180" s="82">
        <f t="shared" si="96"/>
        <v>1567.4493972995947</v>
      </c>
      <c r="K180" s="83">
        <f t="shared" si="108"/>
        <v>0</v>
      </c>
      <c r="L180" s="59">
        <f t="shared" si="109"/>
        <v>124794.74082136372</v>
      </c>
      <c r="M180" s="59">
        <f t="shared" si="89"/>
        <v>302.43755697928214</v>
      </c>
      <c r="N180" s="59">
        <f t="shared" si="90"/>
        <v>742.52870788711425</v>
      </c>
      <c r="O180" s="59">
        <f>'Kredyt Mieszkaniowy #naStart'!$N180+'Kredyt Mieszkaniowy #naStart'!$M180</f>
        <v>1044.9662648663964</v>
      </c>
      <c r="P180" s="59">
        <v>0</v>
      </c>
      <c r="Q180" s="59">
        <f t="shared" si="97"/>
        <v>0</v>
      </c>
      <c r="R180" s="59">
        <f t="shared" si="95"/>
        <v>742.52870788711425</v>
      </c>
      <c r="S180" s="59">
        <f t="shared" si="98"/>
        <v>1044.9662648663964</v>
      </c>
      <c r="T180" s="59">
        <f t="shared" si="110"/>
        <v>62397.370410681862</v>
      </c>
      <c r="U180" s="58">
        <f t="shared" si="91"/>
        <v>151.21877848964107</v>
      </c>
      <c r="V180" s="59">
        <f t="shared" si="92"/>
        <v>371.26435394355713</v>
      </c>
      <c r="W180" s="58">
        <f t="shared" si="111"/>
        <v>522.48313243319819</v>
      </c>
      <c r="Y180" s="84">
        <v>152</v>
      </c>
      <c r="Z180" s="85">
        <f t="shared" si="117"/>
        <v>241738.65489411523</v>
      </c>
      <c r="AA180" s="85">
        <f t="shared" si="112"/>
        <v>585.84879244461001</v>
      </c>
      <c r="AB180" s="85">
        <f t="shared" si="113"/>
        <v>1438.344996619986</v>
      </c>
      <c r="AC180" s="85">
        <f t="shared" si="99"/>
        <v>2024.1937890645959</v>
      </c>
      <c r="AD180" s="86">
        <f t="shared" si="100"/>
        <v>456.74439176500118</v>
      </c>
      <c r="AE180" s="50"/>
      <c r="AF180" s="84">
        <v>152</v>
      </c>
      <c r="AG180" s="85">
        <f t="shared" si="118"/>
        <v>174166.66666666651</v>
      </c>
      <c r="AH180" s="85">
        <f t="shared" si="101"/>
        <v>833.33333333333337</v>
      </c>
      <c r="AI180" s="85">
        <f t="shared" si="119"/>
        <v>1036.2916666666658</v>
      </c>
      <c r="AJ180" s="85">
        <f t="shared" si="114"/>
        <v>1869.6249999999991</v>
      </c>
      <c r="AK180" s="86">
        <f t="shared" si="102"/>
        <v>302.1756027004044</v>
      </c>
      <c r="AM180" s="80">
        <v>152</v>
      </c>
      <c r="AN180" s="59">
        <f t="shared" si="115"/>
        <v>187192.11123204677</v>
      </c>
      <c r="AO180" s="59">
        <f t="shared" si="93"/>
        <v>453.65633546892622</v>
      </c>
      <c r="AP180" s="59">
        <f t="shared" si="94"/>
        <v>1113.7930618306784</v>
      </c>
      <c r="AQ180" s="59">
        <f t="shared" si="103"/>
        <v>1567.4493972996047</v>
      </c>
      <c r="AR180" s="59">
        <f t="shared" si="116"/>
        <v>1567.4493972996047</v>
      </c>
      <c r="AS180" s="59">
        <v>0</v>
      </c>
      <c r="AT180" s="88">
        <f>IF(Obliczenia!$D$28="nie można skorzystać z programu",0,AR180-J180)</f>
        <v>1.0004441719502211E-11</v>
      </c>
    </row>
    <row r="181" spans="1:46" ht="14.1" customHeight="1" x14ac:dyDescent="0.3">
      <c r="A181" s="38"/>
      <c r="B181" s="38"/>
      <c r="C181" s="38"/>
      <c r="D181" s="80">
        <v>153</v>
      </c>
      <c r="E181" s="81">
        <f t="shared" si="104"/>
        <v>186738.45489657667</v>
      </c>
      <c r="F181" s="81">
        <f t="shared" si="105"/>
        <v>456.3555906649633</v>
      </c>
      <c r="G181" s="81">
        <f t="shared" si="105"/>
        <v>1111.0938066346314</v>
      </c>
      <c r="H181" s="81">
        <f t="shared" si="106"/>
        <v>1111.0938066346314</v>
      </c>
      <c r="I181" s="81">
        <f t="shared" si="107"/>
        <v>1567.4493972995947</v>
      </c>
      <c r="J181" s="82">
        <f t="shared" si="96"/>
        <v>1567.4493972995947</v>
      </c>
      <c r="K181" s="83">
        <f t="shared" si="108"/>
        <v>0</v>
      </c>
      <c r="L181" s="59">
        <f t="shared" si="109"/>
        <v>124492.30326438445</v>
      </c>
      <c r="M181" s="59">
        <f t="shared" si="89"/>
        <v>304.23706044330885</v>
      </c>
      <c r="N181" s="59">
        <f t="shared" si="90"/>
        <v>740.72920442308759</v>
      </c>
      <c r="O181" s="59">
        <f>'Kredyt Mieszkaniowy #naStart'!$N181+'Kredyt Mieszkaniowy #naStart'!$M181</f>
        <v>1044.9662648663964</v>
      </c>
      <c r="P181" s="59">
        <v>0</v>
      </c>
      <c r="Q181" s="59">
        <f t="shared" si="97"/>
        <v>0</v>
      </c>
      <c r="R181" s="59">
        <f t="shared" si="95"/>
        <v>740.72920442308759</v>
      </c>
      <c r="S181" s="59">
        <f t="shared" si="98"/>
        <v>1044.9662648663964</v>
      </c>
      <c r="T181" s="58">
        <f t="shared" si="110"/>
        <v>62246.151632192224</v>
      </c>
      <c r="U181" s="58">
        <f t="shared" si="91"/>
        <v>152.11853022165442</v>
      </c>
      <c r="V181" s="58">
        <f t="shared" si="92"/>
        <v>370.3646022115438</v>
      </c>
      <c r="W181" s="58">
        <f t="shared" si="111"/>
        <v>522.48313243319819</v>
      </c>
      <c r="Y181" s="84">
        <v>153</v>
      </c>
      <c r="Z181" s="85">
        <f t="shared" si="117"/>
        <v>241152.80610167061</v>
      </c>
      <c r="AA181" s="85">
        <f t="shared" si="112"/>
        <v>589.33459275965504</v>
      </c>
      <c r="AB181" s="85">
        <f t="shared" si="113"/>
        <v>1434.8591963049403</v>
      </c>
      <c r="AC181" s="85">
        <f t="shared" si="99"/>
        <v>2024.1937890645954</v>
      </c>
      <c r="AD181" s="86">
        <f t="shared" si="100"/>
        <v>456.74439176500073</v>
      </c>
      <c r="AE181" s="50"/>
      <c r="AF181" s="84">
        <v>153</v>
      </c>
      <c r="AG181" s="85">
        <f t="shared" si="118"/>
        <v>173333.33333333317</v>
      </c>
      <c r="AH181" s="85">
        <f t="shared" si="101"/>
        <v>833.33333333333337</v>
      </c>
      <c r="AI181" s="85">
        <f t="shared" si="119"/>
        <v>1031.3333333333323</v>
      </c>
      <c r="AJ181" s="85">
        <f t="shared" si="114"/>
        <v>1864.6666666666656</v>
      </c>
      <c r="AK181" s="86">
        <f t="shared" si="102"/>
        <v>297.21726936707091</v>
      </c>
      <c r="AM181" s="80">
        <v>153</v>
      </c>
      <c r="AN181" s="59">
        <f t="shared" si="115"/>
        <v>186738.45489657784</v>
      </c>
      <c r="AO181" s="59">
        <f t="shared" si="93"/>
        <v>456.35559066496609</v>
      </c>
      <c r="AP181" s="59">
        <f t="shared" si="94"/>
        <v>1111.0938066346382</v>
      </c>
      <c r="AQ181" s="59">
        <f t="shared" si="103"/>
        <v>1567.4493972996042</v>
      </c>
      <c r="AR181" s="59">
        <f t="shared" si="116"/>
        <v>1567.4493972996042</v>
      </c>
      <c r="AS181" s="59">
        <v>0</v>
      </c>
      <c r="AT181" s="88">
        <f>IF(Obliczenia!$D$28="nie można skorzystać z programu",0,AR181-J181)</f>
        <v>9.5496943686157465E-12</v>
      </c>
    </row>
    <row r="182" spans="1:46" ht="14.1" customHeight="1" x14ac:dyDescent="0.3">
      <c r="A182" s="38"/>
      <c r="B182" s="38"/>
      <c r="C182" s="38"/>
      <c r="D182" s="80">
        <v>154</v>
      </c>
      <c r="E182" s="81">
        <f t="shared" si="104"/>
        <v>186282.09930591172</v>
      </c>
      <c r="F182" s="81">
        <f t="shared" si="105"/>
        <v>459.07090642941995</v>
      </c>
      <c r="G182" s="81">
        <f t="shared" si="105"/>
        <v>1108.3784908701748</v>
      </c>
      <c r="H182" s="81">
        <f t="shared" si="106"/>
        <v>1108.378490870175</v>
      </c>
      <c r="I182" s="81">
        <f t="shared" si="107"/>
        <v>1567.4493972995949</v>
      </c>
      <c r="J182" s="82">
        <f t="shared" si="96"/>
        <v>1567.4493972995949</v>
      </c>
      <c r="K182" s="83">
        <f t="shared" si="108"/>
        <v>0</v>
      </c>
      <c r="L182" s="59">
        <f t="shared" si="109"/>
        <v>124188.06620394114</v>
      </c>
      <c r="M182" s="59">
        <f t="shared" si="89"/>
        <v>306.04727095294663</v>
      </c>
      <c r="N182" s="59">
        <f t="shared" si="90"/>
        <v>738.91899391344987</v>
      </c>
      <c r="O182" s="59">
        <f>'Kredyt Mieszkaniowy #naStart'!$N182+'Kredyt Mieszkaniowy #naStart'!$M182</f>
        <v>1044.9662648663966</v>
      </c>
      <c r="P182" s="59">
        <v>0</v>
      </c>
      <c r="Q182" s="59">
        <f t="shared" si="97"/>
        <v>0</v>
      </c>
      <c r="R182" s="59">
        <f t="shared" si="95"/>
        <v>738.91899391344998</v>
      </c>
      <c r="S182" s="59">
        <f t="shared" si="98"/>
        <v>1044.9662648663966</v>
      </c>
      <c r="T182" s="59">
        <f t="shared" si="110"/>
        <v>62094.03310197057</v>
      </c>
      <c r="U182" s="58">
        <f t="shared" si="91"/>
        <v>153.02363547647332</v>
      </c>
      <c r="V182" s="59">
        <f t="shared" si="92"/>
        <v>369.45949695672493</v>
      </c>
      <c r="W182" s="58">
        <f t="shared" si="111"/>
        <v>522.48313243319831</v>
      </c>
      <c r="Y182" s="84">
        <v>154</v>
      </c>
      <c r="Z182" s="85">
        <f t="shared" si="117"/>
        <v>240563.47150891094</v>
      </c>
      <c r="AA182" s="85">
        <f t="shared" si="112"/>
        <v>592.84113358657521</v>
      </c>
      <c r="AB182" s="85">
        <f t="shared" si="113"/>
        <v>1431.3526554780201</v>
      </c>
      <c r="AC182" s="85">
        <f t="shared" si="99"/>
        <v>2024.1937890645954</v>
      </c>
      <c r="AD182" s="86">
        <f t="shared" si="100"/>
        <v>456.7443917650005</v>
      </c>
      <c r="AE182" s="50"/>
      <c r="AF182" s="84">
        <v>154</v>
      </c>
      <c r="AG182" s="85">
        <f t="shared" si="118"/>
        <v>172499.99999999983</v>
      </c>
      <c r="AH182" s="85">
        <f t="shared" si="101"/>
        <v>833.33333333333337</v>
      </c>
      <c r="AI182" s="85">
        <f t="shared" si="119"/>
        <v>1026.3749999999991</v>
      </c>
      <c r="AJ182" s="85">
        <f t="shared" si="114"/>
        <v>1859.7083333333326</v>
      </c>
      <c r="AK182" s="86">
        <f t="shared" si="102"/>
        <v>292.25893603373765</v>
      </c>
      <c r="AM182" s="80">
        <v>154</v>
      </c>
      <c r="AN182" s="59">
        <f t="shared" si="115"/>
        <v>186282.09930591288</v>
      </c>
      <c r="AO182" s="59">
        <f t="shared" si="93"/>
        <v>459.07090642942285</v>
      </c>
      <c r="AP182" s="59">
        <f t="shared" si="94"/>
        <v>1108.3784908701816</v>
      </c>
      <c r="AQ182" s="59">
        <f t="shared" si="103"/>
        <v>1567.4493972996045</v>
      </c>
      <c r="AR182" s="59">
        <f t="shared" si="116"/>
        <v>1567.4493972996045</v>
      </c>
      <c r="AS182" s="59">
        <v>0</v>
      </c>
      <c r="AT182" s="88">
        <f>IF(Obliczenia!$D$28="nie można skorzystać z programu",0,AR182-J182)</f>
        <v>9.5496943686157465E-12</v>
      </c>
    </row>
    <row r="183" spans="1:46" ht="14.1" customHeight="1" x14ac:dyDescent="0.3">
      <c r="A183" s="38"/>
      <c r="B183" s="38"/>
      <c r="C183" s="38"/>
      <c r="D183" s="80">
        <v>155</v>
      </c>
      <c r="E183" s="81">
        <f t="shared" si="104"/>
        <v>185823.02839948231</v>
      </c>
      <c r="F183" s="81">
        <f t="shared" si="105"/>
        <v>461.80237832267494</v>
      </c>
      <c r="G183" s="81">
        <f t="shared" si="105"/>
        <v>1105.6470189769198</v>
      </c>
      <c r="H183" s="81">
        <f t="shared" si="106"/>
        <v>1105.64701897692</v>
      </c>
      <c r="I183" s="81">
        <f t="shared" si="107"/>
        <v>1567.4493972995949</v>
      </c>
      <c r="J183" s="82">
        <f t="shared" si="96"/>
        <v>1567.4493972995949</v>
      </c>
      <c r="K183" s="83">
        <f t="shared" si="108"/>
        <v>0</v>
      </c>
      <c r="L183" s="59">
        <f t="shared" si="109"/>
        <v>123882.0189329882</v>
      </c>
      <c r="M183" s="59">
        <f t="shared" si="89"/>
        <v>307.86825221511663</v>
      </c>
      <c r="N183" s="59">
        <f t="shared" si="90"/>
        <v>737.09801265127987</v>
      </c>
      <c r="O183" s="59">
        <f>'Kredyt Mieszkaniowy #naStart'!$N183+'Kredyt Mieszkaniowy #naStart'!$M183</f>
        <v>1044.9662648663966</v>
      </c>
      <c r="P183" s="59">
        <v>0</v>
      </c>
      <c r="Q183" s="59">
        <f t="shared" si="97"/>
        <v>0</v>
      </c>
      <c r="R183" s="59">
        <f t="shared" si="95"/>
        <v>737.09801265127999</v>
      </c>
      <c r="S183" s="59">
        <f t="shared" si="98"/>
        <v>1044.9662648663966</v>
      </c>
      <c r="T183" s="58">
        <f t="shared" si="110"/>
        <v>61941.009466494099</v>
      </c>
      <c r="U183" s="58">
        <f t="shared" si="91"/>
        <v>153.93412610755831</v>
      </c>
      <c r="V183" s="58">
        <f t="shared" si="92"/>
        <v>368.54900632563994</v>
      </c>
      <c r="W183" s="58">
        <f t="shared" si="111"/>
        <v>522.48313243319831</v>
      </c>
      <c r="Y183" s="84">
        <v>155</v>
      </c>
      <c r="Z183" s="85">
        <f t="shared" si="117"/>
        <v>239970.63037532437</v>
      </c>
      <c r="AA183" s="85">
        <f t="shared" si="112"/>
        <v>596.36853833141538</v>
      </c>
      <c r="AB183" s="85">
        <f t="shared" si="113"/>
        <v>1427.8252507331802</v>
      </c>
      <c r="AC183" s="85">
        <f t="shared" si="99"/>
        <v>2024.1937890645954</v>
      </c>
      <c r="AD183" s="86">
        <f t="shared" si="100"/>
        <v>456.7443917650005</v>
      </c>
      <c r="AE183" s="50"/>
      <c r="AF183" s="84">
        <v>155</v>
      </c>
      <c r="AG183" s="85">
        <f t="shared" si="118"/>
        <v>171666.66666666648</v>
      </c>
      <c r="AH183" s="85">
        <f t="shared" si="101"/>
        <v>833.33333333333337</v>
      </c>
      <c r="AI183" s="85">
        <f t="shared" si="119"/>
        <v>1021.4166666666656</v>
      </c>
      <c r="AJ183" s="85">
        <f t="shared" si="114"/>
        <v>1854.7499999999991</v>
      </c>
      <c r="AK183" s="86">
        <f t="shared" si="102"/>
        <v>287.30060270040417</v>
      </c>
      <c r="AM183" s="80">
        <v>155</v>
      </c>
      <c r="AN183" s="59">
        <f t="shared" si="115"/>
        <v>185823.02839948345</v>
      </c>
      <c r="AO183" s="59">
        <f t="shared" si="93"/>
        <v>461.8023783226779</v>
      </c>
      <c r="AP183" s="59">
        <f t="shared" si="94"/>
        <v>1105.6470189769266</v>
      </c>
      <c r="AQ183" s="59">
        <f t="shared" si="103"/>
        <v>1567.4493972996045</v>
      </c>
      <c r="AR183" s="59">
        <f t="shared" si="116"/>
        <v>1567.4493972996045</v>
      </c>
      <c r="AS183" s="59">
        <v>0</v>
      </c>
      <c r="AT183" s="88">
        <f>IF(Obliczenia!$D$28="nie można skorzystać z programu",0,AR183-J183)</f>
        <v>9.5496943686157465E-12</v>
      </c>
    </row>
    <row r="184" spans="1:46" ht="14.1" customHeight="1" x14ac:dyDescent="0.3">
      <c r="A184" s="38"/>
      <c r="B184" s="38"/>
      <c r="C184" s="38"/>
      <c r="D184" s="80">
        <v>156</v>
      </c>
      <c r="E184" s="81">
        <f t="shared" si="104"/>
        <v>185361.22602115961</v>
      </c>
      <c r="F184" s="81">
        <f t="shared" si="105"/>
        <v>464.55010247369484</v>
      </c>
      <c r="G184" s="81">
        <f t="shared" si="105"/>
        <v>1102.8992948258997</v>
      </c>
      <c r="H184" s="81">
        <f t="shared" si="106"/>
        <v>1102.8992948258997</v>
      </c>
      <c r="I184" s="81">
        <f t="shared" si="107"/>
        <v>1567.4493972995947</v>
      </c>
      <c r="J184" s="82">
        <f t="shared" si="96"/>
        <v>1567.4493972995947</v>
      </c>
      <c r="K184" s="83">
        <f t="shared" si="108"/>
        <v>0</v>
      </c>
      <c r="L184" s="59">
        <f t="shared" si="109"/>
        <v>123574.15068077308</v>
      </c>
      <c r="M184" s="59">
        <f t="shared" si="89"/>
        <v>309.70006831579656</v>
      </c>
      <c r="N184" s="59">
        <f t="shared" si="90"/>
        <v>735.26619655059983</v>
      </c>
      <c r="O184" s="59">
        <f>'Kredyt Mieszkaniowy #naStart'!$N184+'Kredyt Mieszkaniowy #naStart'!$M184</f>
        <v>1044.9662648663964</v>
      </c>
      <c r="P184" s="59">
        <v>0</v>
      </c>
      <c r="Q184" s="59">
        <f t="shared" si="97"/>
        <v>0</v>
      </c>
      <c r="R184" s="59">
        <f t="shared" si="95"/>
        <v>735.26619655059983</v>
      </c>
      <c r="S184" s="59">
        <f t="shared" si="98"/>
        <v>1044.9662648663964</v>
      </c>
      <c r="T184" s="59">
        <f t="shared" si="110"/>
        <v>61787.075340386538</v>
      </c>
      <c r="U184" s="58">
        <f t="shared" si="91"/>
        <v>154.85003415789828</v>
      </c>
      <c r="V184" s="59">
        <f t="shared" si="92"/>
        <v>367.63309827529991</v>
      </c>
      <c r="W184" s="58">
        <f t="shared" si="111"/>
        <v>522.48313243319819</v>
      </c>
      <c r="Y184" s="84">
        <v>156</v>
      </c>
      <c r="Z184" s="85">
        <f t="shared" si="117"/>
        <v>239374.26183699296</v>
      </c>
      <c r="AA184" s="85">
        <f t="shared" si="112"/>
        <v>599.9169311344873</v>
      </c>
      <c r="AB184" s="85">
        <f t="shared" si="113"/>
        <v>1424.2768579301082</v>
      </c>
      <c r="AC184" s="85">
        <f t="shared" si="99"/>
        <v>2024.1937890645954</v>
      </c>
      <c r="AD184" s="86">
        <f t="shared" si="100"/>
        <v>456.74439176500073</v>
      </c>
      <c r="AE184" s="50"/>
      <c r="AF184" s="84">
        <v>156</v>
      </c>
      <c r="AG184" s="85">
        <f t="shared" si="118"/>
        <v>170833.33333333314</v>
      </c>
      <c r="AH184" s="85">
        <f t="shared" si="101"/>
        <v>833.33333333333337</v>
      </c>
      <c r="AI184" s="85">
        <f t="shared" si="119"/>
        <v>1016.4583333333322</v>
      </c>
      <c r="AJ184" s="85">
        <f t="shared" si="114"/>
        <v>1849.7916666666656</v>
      </c>
      <c r="AK184" s="86">
        <f t="shared" si="102"/>
        <v>282.34226936707091</v>
      </c>
      <c r="AM184" s="80">
        <v>156</v>
      </c>
      <c r="AN184" s="59">
        <f t="shared" si="115"/>
        <v>185361.22602116078</v>
      </c>
      <c r="AO184" s="59">
        <f t="shared" si="93"/>
        <v>464.55010247369773</v>
      </c>
      <c r="AP184" s="59">
        <f t="shared" si="94"/>
        <v>1102.8992948259067</v>
      </c>
      <c r="AQ184" s="59">
        <f t="shared" si="103"/>
        <v>1567.4493972996045</v>
      </c>
      <c r="AR184" s="59">
        <f t="shared" si="116"/>
        <v>1567.4493972996045</v>
      </c>
      <c r="AS184" s="59">
        <v>0</v>
      </c>
      <c r="AT184" s="88">
        <f>IF(Obliczenia!$D$28="nie można skorzystać z programu",0,AR184-J184)</f>
        <v>9.7770680440589786E-12</v>
      </c>
    </row>
    <row r="185" spans="1:46" ht="14.1" customHeight="1" x14ac:dyDescent="0.3">
      <c r="A185" s="38"/>
      <c r="B185" s="38"/>
      <c r="C185" s="38"/>
      <c r="D185" s="80">
        <v>157</v>
      </c>
      <c r="E185" s="81">
        <f t="shared" si="104"/>
        <v>184896.67591868591</v>
      </c>
      <c r="F185" s="81">
        <f t="shared" si="105"/>
        <v>467.31417558341343</v>
      </c>
      <c r="G185" s="81">
        <f t="shared" si="105"/>
        <v>1100.1352217161814</v>
      </c>
      <c r="H185" s="81">
        <f t="shared" si="106"/>
        <v>1100.1352217161816</v>
      </c>
      <c r="I185" s="81">
        <f t="shared" si="107"/>
        <v>1567.4493972995949</v>
      </c>
      <c r="J185" s="82">
        <f t="shared" si="96"/>
        <v>1567.4493972995949</v>
      </c>
      <c r="K185" s="83">
        <f t="shared" si="108"/>
        <v>0</v>
      </c>
      <c r="L185" s="59">
        <f t="shared" si="109"/>
        <v>123264.45061245728</v>
      </c>
      <c r="M185" s="59">
        <f t="shared" si="89"/>
        <v>311.5427837222756</v>
      </c>
      <c r="N185" s="59">
        <f t="shared" si="90"/>
        <v>733.42348114412096</v>
      </c>
      <c r="O185" s="59">
        <f>'Kredyt Mieszkaniowy #naStart'!$N185+'Kredyt Mieszkaniowy #naStart'!$M185</f>
        <v>1044.9662648663966</v>
      </c>
      <c r="P185" s="59">
        <v>0</v>
      </c>
      <c r="Q185" s="59">
        <f t="shared" si="97"/>
        <v>0</v>
      </c>
      <c r="R185" s="59">
        <f t="shared" si="95"/>
        <v>733.42348114412107</v>
      </c>
      <c r="S185" s="59">
        <f t="shared" si="98"/>
        <v>1044.9662648663966</v>
      </c>
      <c r="T185" s="58">
        <f t="shared" si="110"/>
        <v>61632.22530622864</v>
      </c>
      <c r="U185" s="58">
        <f t="shared" si="91"/>
        <v>155.7713918611378</v>
      </c>
      <c r="V185" s="58">
        <f t="shared" si="92"/>
        <v>366.71174057206048</v>
      </c>
      <c r="W185" s="58">
        <f t="shared" si="111"/>
        <v>522.48313243319831</v>
      </c>
      <c r="Y185" s="84">
        <v>157</v>
      </c>
      <c r="Z185" s="85">
        <f t="shared" si="117"/>
        <v>238774.34490585848</v>
      </c>
      <c r="AA185" s="85">
        <f t="shared" si="112"/>
        <v>603.48643687473748</v>
      </c>
      <c r="AB185" s="85">
        <f t="shared" si="113"/>
        <v>1420.7073521898581</v>
      </c>
      <c r="AC185" s="85">
        <f t="shared" si="99"/>
        <v>2024.1937890645954</v>
      </c>
      <c r="AD185" s="86">
        <f t="shared" si="100"/>
        <v>456.7443917650005</v>
      </c>
      <c r="AE185" s="50"/>
      <c r="AF185" s="84">
        <v>157</v>
      </c>
      <c r="AG185" s="85">
        <f t="shared" si="118"/>
        <v>169999.9999999998</v>
      </c>
      <c r="AH185" s="85">
        <f t="shared" si="101"/>
        <v>833.33333333333337</v>
      </c>
      <c r="AI185" s="85">
        <f t="shared" si="119"/>
        <v>1011.4999999999989</v>
      </c>
      <c r="AJ185" s="85">
        <f t="shared" si="114"/>
        <v>1844.8333333333321</v>
      </c>
      <c r="AK185" s="86">
        <f t="shared" si="102"/>
        <v>277.3839360337372</v>
      </c>
      <c r="AM185" s="80">
        <v>157</v>
      </c>
      <c r="AN185" s="59">
        <f t="shared" si="115"/>
        <v>184896.67591868708</v>
      </c>
      <c r="AO185" s="59">
        <f t="shared" si="93"/>
        <v>467.31417558341616</v>
      </c>
      <c r="AP185" s="59">
        <f t="shared" si="94"/>
        <v>1100.1352217161882</v>
      </c>
      <c r="AQ185" s="59">
        <f t="shared" si="103"/>
        <v>1567.4493972996042</v>
      </c>
      <c r="AR185" s="59">
        <f t="shared" si="116"/>
        <v>1567.4493972996042</v>
      </c>
      <c r="AS185" s="59">
        <v>0</v>
      </c>
      <c r="AT185" s="88">
        <f>IF(Obliczenia!$D$28="nie można skorzystać z programu",0,AR185-J185)</f>
        <v>9.3223206931725144E-12</v>
      </c>
    </row>
    <row r="186" spans="1:46" ht="14.1" customHeight="1" x14ac:dyDescent="0.3">
      <c r="A186" s="38"/>
      <c r="B186" s="38"/>
      <c r="C186" s="38"/>
      <c r="D186" s="80">
        <v>158</v>
      </c>
      <c r="E186" s="81">
        <f t="shared" si="104"/>
        <v>184429.36174310249</v>
      </c>
      <c r="F186" s="81">
        <f t="shared" si="105"/>
        <v>470.0946949281348</v>
      </c>
      <c r="G186" s="81">
        <f t="shared" si="105"/>
        <v>1097.35470237146</v>
      </c>
      <c r="H186" s="81">
        <f t="shared" si="106"/>
        <v>1097.3547023714602</v>
      </c>
      <c r="I186" s="81">
        <f t="shared" si="107"/>
        <v>1567.4493972995949</v>
      </c>
      <c r="J186" s="82">
        <f t="shared" si="96"/>
        <v>1567.4493972995949</v>
      </c>
      <c r="K186" s="83">
        <f t="shared" si="108"/>
        <v>0</v>
      </c>
      <c r="L186" s="59">
        <f t="shared" si="109"/>
        <v>122952.907828735</v>
      </c>
      <c r="M186" s="59">
        <f t="shared" si="89"/>
        <v>313.39646328542318</v>
      </c>
      <c r="N186" s="59">
        <f t="shared" si="90"/>
        <v>731.56980158097338</v>
      </c>
      <c r="O186" s="59">
        <f>'Kredyt Mieszkaniowy #naStart'!$N186+'Kredyt Mieszkaniowy #naStart'!$M186</f>
        <v>1044.9662648663966</v>
      </c>
      <c r="P186" s="59">
        <v>0</v>
      </c>
      <c r="Q186" s="59">
        <f t="shared" si="97"/>
        <v>0</v>
      </c>
      <c r="R186" s="59">
        <f t="shared" si="95"/>
        <v>731.56980158097349</v>
      </c>
      <c r="S186" s="59">
        <f t="shared" si="98"/>
        <v>1044.9662648663966</v>
      </c>
      <c r="T186" s="59">
        <f t="shared" si="110"/>
        <v>61476.453914367499</v>
      </c>
      <c r="U186" s="58">
        <f t="shared" si="91"/>
        <v>156.69823164271159</v>
      </c>
      <c r="V186" s="59">
        <f t="shared" si="92"/>
        <v>365.78490079048669</v>
      </c>
      <c r="W186" s="58">
        <f t="shared" si="111"/>
        <v>522.48313243319831</v>
      </c>
      <c r="Y186" s="84">
        <v>158</v>
      </c>
      <c r="Z186" s="85">
        <f t="shared" si="117"/>
        <v>238170.85846898373</v>
      </c>
      <c r="AA186" s="85">
        <f t="shared" si="112"/>
        <v>607.0771811741422</v>
      </c>
      <c r="AB186" s="85">
        <f t="shared" si="113"/>
        <v>1417.1166078904532</v>
      </c>
      <c r="AC186" s="85">
        <f t="shared" si="99"/>
        <v>2024.1937890645954</v>
      </c>
      <c r="AD186" s="86">
        <f t="shared" si="100"/>
        <v>456.7443917650005</v>
      </c>
      <c r="AE186" s="50"/>
      <c r="AF186" s="84">
        <v>158</v>
      </c>
      <c r="AG186" s="85">
        <f t="shared" si="118"/>
        <v>169166.66666666645</v>
      </c>
      <c r="AH186" s="85">
        <f t="shared" si="101"/>
        <v>833.33333333333337</v>
      </c>
      <c r="AI186" s="85">
        <f t="shared" si="119"/>
        <v>1006.5416666666655</v>
      </c>
      <c r="AJ186" s="85">
        <f t="shared" si="114"/>
        <v>1839.8749999999989</v>
      </c>
      <c r="AK186" s="86">
        <f t="shared" si="102"/>
        <v>272.42560270040394</v>
      </c>
      <c r="AM186" s="80">
        <v>158</v>
      </c>
      <c r="AN186" s="59">
        <f t="shared" si="115"/>
        <v>184429.36174310365</v>
      </c>
      <c r="AO186" s="59">
        <f t="shared" si="93"/>
        <v>470.0946949281377</v>
      </c>
      <c r="AP186" s="59">
        <f t="shared" si="94"/>
        <v>1097.3547023714668</v>
      </c>
      <c r="AQ186" s="59">
        <f t="shared" si="103"/>
        <v>1567.4493972996045</v>
      </c>
      <c r="AR186" s="59">
        <f t="shared" si="116"/>
        <v>1567.4493972996045</v>
      </c>
      <c r="AS186" s="59">
        <v>0</v>
      </c>
      <c r="AT186" s="88">
        <f>IF(Obliczenia!$D$28="nie można skorzystać z programu",0,AR186-J186)</f>
        <v>9.5496943686157465E-12</v>
      </c>
    </row>
    <row r="187" spans="1:46" ht="14.1" customHeight="1" x14ac:dyDescent="0.3">
      <c r="A187" s="38"/>
      <c r="B187" s="38"/>
      <c r="C187" s="38"/>
      <c r="D187" s="80">
        <v>159</v>
      </c>
      <c r="E187" s="81">
        <f t="shared" si="104"/>
        <v>183959.26704817437</v>
      </c>
      <c r="F187" s="81">
        <f t="shared" si="105"/>
        <v>472.89175836295703</v>
      </c>
      <c r="G187" s="81">
        <f t="shared" si="105"/>
        <v>1094.5576389366377</v>
      </c>
      <c r="H187" s="81">
        <f t="shared" si="106"/>
        <v>1094.5576389366377</v>
      </c>
      <c r="I187" s="81">
        <f t="shared" si="107"/>
        <v>1567.4493972995947</v>
      </c>
      <c r="J187" s="82">
        <f t="shared" si="96"/>
        <v>1567.4493972995947</v>
      </c>
      <c r="K187" s="83">
        <f t="shared" si="108"/>
        <v>0</v>
      </c>
      <c r="L187" s="59">
        <f t="shared" si="109"/>
        <v>122639.51136544958</v>
      </c>
      <c r="M187" s="59">
        <f t="shared" si="89"/>
        <v>315.26117224197134</v>
      </c>
      <c r="N187" s="59">
        <f t="shared" si="90"/>
        <v>729.70509262442511</v>
      </c>
      <c r="O187" s="59">
        <f>'Kredyt Mieszkaniowy #naStart'!$N187+'Kredyt Mieszkaniowy #naStart'!$M187</f>
        <v>1044.9662648663964</v>
      </c>
      <c r="P187" s="59">
        <v>0</v>
      </c>
      <c r="Q187" s="59">
        <f t="shared" si="97"/>
        <v>0</v>
      </c>
      <c r="R187" s="59">
        <f t="shared" si="95"/>
        <v>729.70509262442511</v>
      </c>
      <c r="S187" s="59">
        <f t="shared" si="98"/>
        <v>1044.9662648663964</v>
      </c>
      <c r="T187" s="58">
        <f t="shared" si="110"/>
        <v>61319.75568272479</v>
      </c>
      <c r="U187" s="58">
        <f t="shared" si="91"/>
        <v>157.63058612098567</v>
      </c>
      <c r="V187" s="58">
        <f t="shared" si="92"/>
        <v>364.85254631221255</v>
      </c>
      <c r="W187" s="58">
        <f t="shared" si="111"/>
        <v>522.48313243319819</v>
      </c>
      <c r="Y187" s="84">
        <v>159</v>
      </c>
      <c r="Z187" s="85">
        <f t="shared" si="117"/>
        <v>237563.7812878096</v>
      </c>
      <c r="AA187" s="85">
        <f t="shared" si="112"/>
        <v>610.68929040212834</v>
      </c>
      <c r="AB187" s="85">
        <f t="shared" si="113"/>
        <v>1413.5044986624673</v>
      </c>
      <c r="AC187" s="85">
        <f t="shared" si="99"/>
        <v>2024.1937890645956</v>
      </c>
      <c r="AD187" s="86">
        <f t="shared" si="100"/>
        <v>456.74439176500096</v>
      </c>
      <c r="AE187" s="50"/>
      <c r="AF187" s="84">
        <v>159</v>
      </c>
      <c r="AG187" s="85">
        <f t="shared" si="118"/>
        <v>168333.33333333311</v>
      </c>
      <c r="AH187" s="85">
        <f t="shared" si="101"/>
        <v>833.33333333333337</v>
      </c>
      <c r="AI187" s="85">
        <f t="shared" si="119"/>
        <v>1001.5833333333321</v>
      </c>
      <c r="AJ187" s="85">
        <f t="shared" si="114"/>
        <v>1834.9166666666656</v>
      </c>
      <c r="AK187" s="86">
        <f t="shared" si="102"/>
        <v>267.46726936707091</v>
      </c>
      <c r="AM187" s="80">
        <v>159</v>
      </c>
      <c r="AN187" s="59">
        <f t="shared" si="115"/>
        <v>183959.2670481755</v>
      </c>
      <c r="AO187" s="59">
        <f t="shared" si="93"/>
        <v>472.89175836295993</v>
      </c>
      <c r="AP187" s="59">
        <f t="shared" si="94"/>
        <v>1094.5576389366445</v>
      </c>
      <c r="AQ187" s="59">
        <f t="shared" si="103"/>
        <v>1567.4493972996045</v>
      </c>
      <c r="AR187" s="59">
        <f t="shared" si="116"/>
        <v>1567.4493972996045</v>
      </c>
      <c r="AS187" s="59">
        <v>0</v>
      </c>
      <c r="AT187" s="88">
        <f>IF(Obliczenia!$D$28="nie można skorzystać z programu",0,AR187-J187)</f>
        <v>9.7770680440589786E-12</v>
      </c>
    </row>
    <row r="188" spans="1:46" ht="14.1" customHeight="1" x14ac:dyDescent="0.3">
      <c r="A188" s="38"/>
      <c r="B188" s="38"/>
      <c r="C188" s="38"/>
      <c r="D188" s="80">
        <v>160</v>
      </c>
      <c r="E188" s="81">
        <f t="shared" si="104"/>
        <v>183486.3752898114</v>
      </c>
      <c r="F188" s="81">
        <f t="shared" si="105"/>
        <v>475.70546432521672</v>
      </c>
      <c r="G188" s="81">
        <f t="shared" si="105"/>
        <v>1091.7439329743779</v>
      </c>
      <c r="H188" s="81">
        <f t="shared" si="106"/>
        <v>1091.7439329743779</v>
      </c>
      <c r="I188" s="81">
        <f t="shared" si="107"/>
        <v>1567.4493972995947</v>
      </c>
      <c r="J188" s="82">
        <f t="shared" si="96"/>
        <v>1567.4493972995947</v>
      </c>
      <c r="K188" s="83">
        <f t="shared" si="108"/>
        <v>0</v>
      </c>
      <c r="L188" s="59">
        <f t="shared" si="109"/>
        <v>122324.25019320761</v>
      </c>
      <c r="M188" s="59">
        <f t="shared" si="89"/>
        <v>317.13697621681115</v>
      </c>
      <c r="N188" s="59">
        <f t="shared" si="90"/>
        <v>727.82928864958524</v>
      </c>
      <c r="O188" s="59">
        <f>'Kredyt Mieszkaniowy #naStart'!$N188+'Kredyt Mieszkaniowy #naStart'!$M188</f>
        <v>1044.9662648663964</v>
      </c>
      <c r="P188" s="59">
        <v>0</v>
      </c>
      <c r="Q188" s="59">
        <f t="shared" si="97"/>
        <v>0</v>
      </c>
      <c r="R188" s="59">
        <f t="shared" si="95"/>
        <v>727.82928864958524</v>
      </c>
      <c r="S188" s="59">
        <f t="shared" si="98"/>
        <v>1044.9662648663964</v>
      </c>
      <c r="T188" s="59">
        <f t="shared" si="110"/>
        <v>61162.125096603806</v>
      </c>
      <c r="U188" s="58">
        <f t="shared" si="91"/>
        <v>158.56848810840557</v>
      </c>
      <c r="V188" s="59">
        <f t="shared" si="92"/>
        <v>363.91464432479262</v>
      </c>
      <c r="W188" s="58">
        <f t="shared" si="111"/>
        <v>522.48313243319819</v>
      </c>
      <c r="Y188" s="84">
        <v>160</v>
      </c>
      <c r="Z188" s="85">
        <f t="shared" si="117"/>
        <v>236953.09199740746</v>
      </c>
      <c r="AA188" s="85">
        <f t="shared" si="112"/>
        <v>614.32289168002103</v>
      </c>
      <c r="AB188" s="85">
        <f t="shared" si="113"/>
        <v>1409.8708973845746</v>
      </c>
      <c r="AC188" s="85">
        <f t="shared" si="99"/>
        <v>2024.1937890645956</v>
      </c>
      <c r="AD188" s="86">
        <f t="shared" si="100"/>
        <v>456.74439176500096</v>
      </c>
      <c r="AE188" s="50"/>
      <c r="AF188" s="84">
        <v>160</v>
      </c>
      <c r="AG188" s="85">
        <f t="shared" si="118"/>
        <v>167499.99999999977</v>
      </c>
      <c r="AH188" s="85">
        <f t="shared" si="101"/>
        <v>833.33333333333337</v>
      </c>
      <c r="AI188" s="85">
        <f t="shared" si="119"/>
        <v>996.62499999999864</v>
      </c>
      <c r="AJ188" s="85">
        <f t="shared" si="114"/>
        <v>1829.9583333333321</v>
      </c>
      <c r="AK188" s="86">
        <f t="shared" si="102"/>
        <v>262.50893603373743</v>
      </c>
      <c r="AM188" s="80">
        <v>160</v>
      </c>
      <c r="AN188" s="59">
        <f t="shared" si="115"/>
        <v>183486.37528981254</v>
      </c>
      <c r="AO188" s="59">
        <f t="shared" si="93"/>
        <v>475.70546432521962</v>
      </c>
      <c r="AP188" s="59">
        <f t="shared" si="94"/>
        <v>1091.7439329743847</v>
      </c>
      <c r="AQ188" s="59">
        <f t="shared" si="103"/>
        <v>1567.4493972996042</v>
      </c>
      <c r="AR188" s="59">
        <f t="shared" si="116"/>
        <v>1567.4493972996042</v>
      </c>
      <c r="AS188" s="59">
        <v>0</v>
      </c>
      <c r="AT188" s="88">
        <f>IF(Obliczenia!$D$28="nie można skorzystać z programu",0,AR188-J188)</f>
        <v>9.5496943686157465E-12</v>
      </c>
    </row>
    <row r="189" spans="1:46" ht="14.1" customHeight="1" x14ac:dyDescent="0.3">
      <c r="A189" s="38"/>
      <c r="B189" s="38"/>
      <c r="C189" s="38"/>
      <c r="D189" s="80">
        <v>161</v>
      </c>
      <c r="E189" s="81">
        <f t="shared" si="104"/>
        <v>183010.6698254862</v>
      </c>
      <c r="F189" s="81">
        <f t="shared" si="105"/>
        <v>478.53591183795163</v>
      </c>
      <c r="G189" s="81">
        <f t="shared" si="105"/>
        <v>1088.9134854616429</v>
      </c>
      <c r="H189" s="81">
        <f t="shared" si="106"/>
        <v>1088.9134854616429</v>
      </c>
      <c r="I189" s="81">
        <f t="shared" si="107"/>
        <v>1567.4493972995947</v>
      </c>
      <c r="J189" s="82">
        <f t="shared" si="96"/>
        <v>1567.4493972995947</v>
      </c>
      <c r="K189" s="83">
        <f t="shared" si="108"/>
        <v>0</v>
      </c>
      <c r="L189" s="59">
        <f t="shared" si="109"/>
        <v>122007.11321699079</v>
      </c>
      <c r="M189" s="59">
        <f t="shared" si="89"/>
        <v>319.02394122530109</v>
      </c>
      <c r="N189" s="59">
        <f t="shared" si="90"/>
        <v>725.9423236410953</v>
      </c>
      <c r="O189" s="59">
        <f>'Kredyt Mieszkaniowy #naStart'!$N189+'Kredyt Mieszkaniowy #naStart'!$M189</f>
        <v>1044.9662648663964</v>
      </c>
      <c r="P189" s="59">
        <v>0</v>
      </c>
      <c r="Q189" s="59">
        <f t="shared" si="97"/>
        <v>0</v>
      </c>
      <c r="R189" s="59">
        <f t="shared" ref="R189:R252" si="120">S189-M189</f>
        <v>725.9423236410953</v>
      </c>
      <c r="S189" s="59">
        <f t="shared" si="98"/>
        <v>1044.9662648663964</v>
      </c>
      <c r="T189" s="58">
        <f t="shared" si="110"/>
        <v>61003.556608495397</v>
      </c>
      <c r="U189" s="58">
        <f t="shared" si="91"/>
        <v>159.51197061265054</v>
      </c>
      <c r="V189" s="58">
        <f t="shared" si="92"/>
        <v>362.97116182054765</v>
      </c>
      <c r="W189" s="58">
        <f t="shared" si="111"/>
        <v>522.48313243319819</v>
      </c>
      <c r="Y189" s="84">
        <v>161</v>
      </c>
      <c r="Z189" s="85">
        <f t="shared" si="117"/>
        <v>236338.76910572744</v>
      </c>
      <c r="AA189" s="85">
        <f t="shared" si="112"/>
        <v>617.97811288551713</v>
      </c>
      <c r="AB189" s="85">
        <f t="shared" si="113"/>
        <v>1406.2156761790784</v>
      </c>
      <c r="AC189" s="85">
        <f t="shared" si="99"/>
        <v>2024.1937890645954</v>
      </c>
      <c r="AD189" s="86">
        <f t="shared" si="100"/>
        <v>456.74439176500073</v>
      </c>
      <c r="AE189" s="50"/>
      <c r="AF189" s="84">
        <v>161</v>
      </c>
      <c r="AG189" s="85">
        <f t="shared" si="118"/>
        <v>166666.66666666642</v>
      </c>
      <c r="AH189" s="85">
        <f t="shared" si="101"/>
        <v>833.33333333333337</v>
      </c>
      <c r="AI189" s="85">
        <f t="shared" si="119"/>
        <v>991.66666666666526</v>
      </c>
      <c r="AJ189" s="85">
        <f t="shared" si="114"/>
        <v>1824.9999999999986</v>
      </c>
      <c r="AK189" s="86">
        <f t="shared" si="102"/>
        <v>257.55060270040394</v>
      </c>
      <c r="AM189" s="80">
        <v>161</v>
      </c>
      <c r="AN189" s="59">
        <f t="shared" si="115"/>
        <v>183010.6698254873</v>
      </c>
      <c r="AO189" s="59">
        <f t="shared" si="93"/>
        <v>478.53591183795447</v>
      </c>
      <c r="AP189" s="59">
        <f t="shared" si="94"/>
        <v>1088.9134854616495</v>
      </c>
      <c r="AQ189" s="59">
        <f t="shared" si="103"/>
        <v>1567.449397299604</v>
      </c>
      <c r="AR189" s="59">
        <f t="shared" si="116"/>
        <v>1567.449397299604</v>
      </c>
      <c r="AS189" s="59">
        <v>0</v>
      </c>
      <c r="AT189" s="88">
        <f>IF(Obliczenia!$D$28="nie można skorzystać z programu",0,AR189-J189)</f>
        <v>9.3223206931725144E-12</v>
      </c>
    </row>
    <row r="190" spans="1:46" ht="14.1" customHeight="1" x14ac:dyDescent="0.3">
      <c r="A190" s="38"/>
      <c r="B190" s="38"/>
      <c r="C190" s="38"/>
      <c r="D190" s="80">
        <v>162</v>
      </c>
      <c r="E190" s="81">
        <f t="shared" si="104"/>
        <v>182532.13391364826</v>
      </c>
      <c r="F190" s="81">
        <f t="shared" si="105"/>
        <v>481.38320051338746</v>
      </c>
      <c r="G190" s="81">
        <f t="shared" si="105"/>
        <v>1086.0661967862072</v>
      </c>
      <c r="H190" s="81">
        <f t="shared" si="106"/>
        <v>1086.0661967862072</v>
      </c>
      <c r="I190" s="81">
        <f t="shared" si="107"/>
        <v>1567.4493972995947</v>
      </c>
      <c r="J190" s="82">
        <f t="shared" si="96"/>
        <v>1567.4493972995947</v>
      </c>
      <c r="K190" s="83">
        <f t="shared" si="108"/>
        <v>0</v>
      </c>
      <c r="L190" s="59">
        <f t="shared" si="109"/>
        <v>121688.08927576549</v>
      </c>
      <c r="M190" s="59">
        <f t="shared" si="89"/>
        <v>320.92213367559162</v>
      </c>
      <c r="N190" s="59">
        <f t="shared" si="90"/>
        <v>724.04413119080482</v>
      </c>
      <c r="O190" s="59">
        <f>'Kredyt Mieszkaniowy #naStart'!$N190+'Kredyt Mieszkaniowy #naStart'!$M190</f>
        <v>1044.9662648663964</v>
      </c>
      <c r="P190" s="59">
        <v>0</v>
      </c>
      <c r="Q190" s="59">
        <f t="shared" si="97"/>
        <v>0</v>
      </c>
      <c r="R190" s="59">
        <f t="shared" si="120"/>
        <v>724.04413119080482</v>
      </c>
      <c r="S190" s="59">
        <f t="shared" si="98"/>
        <v>1044.9662648663964</v>
      </c>
      <c r="T190" s="59">
        <f t="shared" si="110"/>
        <v>60844.044637882747</v>
      </c>
      <c r="U190" s="58">
        <f t="shared" si="91"/>
        <v>160.46106683779581</v>
      </c>
      <c r="V190" s="59">
        <f t="shared" si="92"/>
        <v>362.02206559540241</v>
      </c>
      <c r="W190" s="58">
        <f t="shared" si="111"/>
        <v>522.48313243319819</v>
      </c>
      <c r="Y190" s="84">
        <v>162</v>
      </c>
      <c r="Z190" s="85">
        <f t="shared" si="117"/>
        <v>235720.79099284191</v>
      </c>
      <c r="AA190" s="85">
        <f t="shared" si="112"/>
        <v>621.65508265718586</v>
      </c>
      <c r="AB190" s="85">
        <f t="shared" si="113"/>
        <v>1402.5387064074096</v>
      </c>
      <c r="AC190" s="85">
        <f t="shared" si="99"/>
        <v>2024.1937890645954</v>
      </c>
      <c r="AD190" s="86">
        <f t="shared" si="100"/>
        <v>456.74439176500073</v>
      </c>
      <c r="AE190" s="50"/>
      <c r="AF190" s="84">
        <v>162</v>
      </c>
      <c r="AG190" s="85">
        <f t="shared" si="118"/>
        <v>165833.33333333308</v>
      </c>
      <c r="AH190" s="85">
        <f t="shared" si="101"/>
        <v>833.33333333333337</v>
      </c>
      <c r="AI190" s="85">
        <f t="shared" si="119"/>
        <v>986.70833333333189</v>
      </c>
      <c r="AJ190" s="85">
        <f t="shared" si="114"/>
        <v>1820.0416666666652</v>
      </c>
      <c r="AK190" s="86">
        <f t="shared" si="102"/>
        <v>252.59226936707046</v>
      </c>
      <c r="AM190" s="80">
        <v>162</v>
      </c>
      <c r="AN190" s="59">
        <f t="shared" si="115"/>
        <v>182532.13391364936</v>
      </c>
      <c r="AO190" s="59">
        <f t="shared" si="93"/>
        <v>481.38320051339048</v>
      </c>
      <c r="AP190" s="59">
        <f t="shared" si="94"/>
        <v>1086.0661967862138</v>
      </c>
      <c r="AQ190" s="59">
        <f t="shared" si="103"/>
        <v>1567.4493972996042</v>
      </c>
      <c r="AR190" s="59">
        <f t="shared" si="116"/>
        <v>1567.4493972996042</v>
      </c>
      <c r="AS190" s="59">
        <v>0</v>
      </c>
      <c r="AT190" s="88">
        <f>IF(Obliczenia!$D$28="nie można skorzystać z programu",0,AR190-J190)</f>
        <v>9.5496943686157465E-12</v>
      </c>
    </row>
    <row r="191" spans="1:46" ht="14.1" customHeight="1" x14ac:dyDescent="0.3">
      <c r="A191" s="38"/>
      <c r="B191" s="38"/>
      <c r="C191" s="38"/>
      <c r="D191" s="80">
        <v>163</v>
      </c>
      <c r="E191" s="81">
        <f t="shared" si="104"/>
        <v>182050.75071313485</v>
      </c>
      <c r="F191" s="81">
        <f t="shared" si="105"/>
        <v>484.24743055644217</v>
      </c>
      <c r="G191" s="81">
        <f t="shared" si="105"/>
        <v>1083.2019667431525</v>
      </c>
      <c r="H191" s="81">
        <f t="shared" si="106"/>
        <v>1083.2019667431528</v>
      </c>
      <c r="I191" s="81">
        <f t="shared" si="107"/>
        <v>1567.4493972995949</v>
      </c>
      <c r="J191" s="82">
        <f t="shared" si="96"/>
        <v>1567.4493972995949</v>
      </c>
      <c r="K191" s="83">
        <f t="shared" si="108"/>
        <v>0</v>
      </c>
      <c r="L191" s="59">
        <f t="shared" si="109"/>
        <v>121367.16714208991</v>
      </c>
      <c r="M191" s="59">
        <f t="shared" si="89"/>
        <v>322.83162037096145</v>
      </c>
      <c r="N191" s="59">
        <f t="shared" si="90"/>
        <v>722.13464449543505</v>
      </c>
      <c r="O191" s="59">
        <f>'Kredyt Mieszkaniowy #naStart'!$N191+'Kredyt Mieszkaniowy #naStart'!$M191</f>
        <v>1044.9662648663966</v>
      </c>
      <c r="P191" s="59">
        <v>0</v>
      </c>
      <c r="Q191" s="59">
        <f t="shared" si="97"/>
        <v>0</v>
      </c>
      <c r="R191" s="59">
        <f t="shared" si="120"/>
        <v>722.13464449543517</v>
      </c>
      <c r="S191" s="59">
        <f t="shared" si="98"/>
        <v>1044.9662648663966</v>
      </c>
      <c r="T191" s="58">
        <f t="shared" si="110"/>
        <v>60683.583571044954</v>
      </c>
      <c r="U191" s="58">
        <f t="shared" si="91"/>
        <v>161.41581018548072</v>
      </c>
      <c r="V191" s="58">
        <f t="shared" si="92"/>
        <v>361.06732224771753</v>
      </c>
      <c r="W191" s="58">
        <f t="shared" si="111"/>
        <v>522.48313243319831</v>
      </c>
      <c r="Y191" s="84">
        <v>163</v>
      </c>
      <c r="Z191" s="85">
        <f t="shared" si="117"/>
        <v>235099.13591018473</v>
      </c>
      <c r="AA191" s="85">
        <f t="shared" si="112"/>
        <v>625.35393039899623</v>
      </c>
      <c r="AB191" s="85">
        <f t="shared" si="113"/>
        <v>1398.8398586655994</v>
      </c>
      <c r="AC191" s="85">
        <f t="shared" si="99"/>
        <v>2024.1937890645956</v>
      </c>
      <c r="AD191" s="86">
        <f t="shared" si="100"/>
        <v>456.74439176500073</v>
      </c>
      <c r="AE191" s="50"/>
      <c r="AF191" s="84">
        <v>163</v>
      </c>
      <c r="AG191" s="85">
        <f t="shared" si="118"/>
        <v>164999.99999999974</v>
      </c>
      <c r="AH191" s="85">
        <f t="shared" si="101"/>
        <v>833.33333333333337</v>
      </c>
      <c r="AI191" s="85">
        <f t="shared" si="119"/>
        <v>981.74999999999852</v>
      </c>
      <c r="AJ191" s="85">
        <f t="shared" si="114"/>
        <v>1815.0833333333319</v>
      </c>
      <c r="AK191" s="86">
        <f t="shared" si="102"/>
        <v>247.63393603373697</v>
      </c>
      <c r="AM191" s="80">
        <v>163</v>
      </c>
      <c r="AN191" s="59">
        <f t="shared" si="115"/>
        <v>182050.75071313596</v>
      </c>
      <c r="AO191" s="59">
        <f t="shared" si="93"/>
        <v>484.24743055644507</v>
      </c>
      <c r="AP191" s="59">
        <f t="shared" si="94"/>
        <v>1083.2019667431589</v>
      </c>
      <c r="AQ191" s="59">
        <f t="shared" si="103"/>
        <v>1567.449397299604</v>
      </c>
      <c r="AR191" s="59">
        <f t="shared" si="116"/>
        <v>1567.449397299604</v>
      </c>
      <c r="AS191" s="59">
        <v>0</v>
      </c>
      <c r="AT191" s="88">
        <f>IF(Obliczenia!$D$28="nie można skorzystać z programu",0,AR191-J191)</f>
        <v>9.0949470177292824E-12</v>
      </c>
    </row>
    <row r="192" spans="1:46" ht="14.1" customHeight="1" x14ac:dyDescent="0.3">
      <c r="A192" s="38"/>
      <c r="B192" s="38"/>
      <c r="C192" s="38"/>
      <c r="D192" s="80">
        <v>164</v>
      </c>
      <c r="E192" s="81">
        <f t="shared" si="104"/>
        <v>181566.50328257843</v>
      </c>
      <c r="F192" s="81">
        <f t="shared" si="105"/>
        <v>487.12870276825322</v>
      </c>
      <c r="G192" s="81">
        <f t="shared" si="105"/>
        <v>1080.3206945313418</v>
      </c>
      <c r="H192" s="81">
        <f t="shared" si="106"/>
        <v>1080.3206945313416</v>
      </c>
      <c r="I192" s="81">
        <f t="shared" si="107"/>
        <v>1567.4493972995949</v>
      </c>
      <c r="J192" s="82">
        <f t="shared" si="96"/>
        <v>1567.4493972995949</v>
      </c>
      <c r="K192" s="83">
        <f t="shared" si="108"/>
        <v>0</v>
      </c>
      <c r="L192" s="59">
        <f t="shared" si="109"/>
        <v>121044.33552171895</v>
      </c>
      <c r="M192" s="59">
        <f t="shared" si="89"/>
        <v>324.75246851216883</v>
      </c>
      <c r="N192" s="59">
        <f t="shared" si="90"/>
        <v>720.21379635422784</v>
      </c>
      <c r="O192" s="59">
        <f>'Kredyt Mieszkaniowy #naStart'!$N192+'Kredyt Mieszkaniowy #naStart'!$M192</f>
        <v>1044.9662648663966</v>
      </c>
      <c r="P192" s="59">
        <v>0</v>
      </c>
      <c r="Q192" s="59">
        <f t="shared" si="97"/>
        <v>0</v>
      </c>
      <c r="R192" s="59">
        <f t="shared" si="120"/>
        <v>720.21379635422772</v>
      </c>
      <c r="S192" s="59">
        <f t="shared" si="98"/>
        <v>1044.9662648663966</v>
      </c>
      <c r="T192" s="59">
        <f t="shared" si="110"/>
        <v>60522.167760859476</v>
      </c>
      <c r="U192" s="58">
        <f t="shared" si="91"/>
        <v>162.37623425608442</v>
      </c>
      <c r="V192" s="59">
        <f t="shared" si="92"/>
        <v>360.10689817711392</v>
      </c>
      <c r="W192" s="58">
        <f t="shared" si="111"/>
        <v>522.48313243319831</v>
      </c>
      <c r="Y192" s="84">
        <v>164</v>
      </c>
      <c r="Z192" s="85">
        <f t="shared" si="117"/>
        <v>234473.78197978574</v>
      </c>
      <c r="AA192" s="85">
        <f t="shared" si="112"/>
        <v>629.07478628487047</v>
      </c>
      <c r="AB192" s="85">
        <f t="shared" si="113"/>
        <v>1395.1190027797252</v>
      </c>
      <c r="AC192" s="85">
        <f t="shared" si="99"/>
        <v>2024.1937890645956</v>
      </c>
      <c r="AD192" s="86">
        <f t="shared" si="100"/>
        <v>456.74439176500073</v>
      </c>
      <c r="AE192" s="50"/>
      <c r="AF192" s="84">
        <v>164</v>
      </c>
      <c r="AG192" s="85">
        <f t="shared" si="118"/>
        <v>164166.6666666664</v>
      </c>
      <c r="AH192" s="85">
        <f t="shared" si="101"/>
        <v>833.33333333333337</v>
      </c>
      <c r="AI192" s="85">
        <f t="shared" si="119"/>
        <v>976.79166666666515</v>
      </c>
      <c r="AJ192" s="85">
        <f t="shared" si="114"/>
        <v>1810.1249999999986</v>
      </c>
      <c r="AK192" s="86">
        <f t="shared" si="102"/>
        <v>242.67560270040372</v>
      </c>
      <c r="AM192" s="80">
        <v>164</v>
      </c>
      <c r="AN192" s="59">
        <f t="shared" si="115"/>
        <v>181566.50328257951</v>
      </c>
      <c r="AO192" s="59">
        <f t="shared" si="93"/>
        <v>487.12870276825606</v>
      </c>
      <c r="AP192" s="59">
        <f t="shared" si="94"/>
        <v>1080.3206945313482</v>
      </c>
      <c r="AQ192" s="59">
        <f t="shared" si="103"/>
        <v>1567.4493972996042</v>
      </c>
      <c r="AR192" s="59">
        <f t="shared" si="116"/>
        <v>1567.4493972996042</v>
      </c>
      <c r="AS192" s="59">
        <v>0</v>
      </c>
      <c r="AT192" s="88">
        <f>IF(Obliczenia!$D$28="nie można skorzystać z programu",0,AR192-J192)</f>
        <v>9.3223206931725144E-12</v>
      </c>
    </row>
    <row r="193" spans="1:46" ht="14.1" customHeight="1" x14ac:dyDescent="0.3">
      <c r="A193" s="38"/>
      <c r="B193" s="38"/>
      <c r="C193" s="38"/>
      <c r="D193" s="80">
        <v>165</v>
      </c>
      <c r="E193" s="81">
        <f t="shared" si="104"/>
        <v>181079.37457981016</v>
      </c>
      <c r="F193" s="81">
        <f t="shared" si="105"/>
        <v>490.02711854972409</v>
      </c>
      <c r="G193" s="81">
        <f t="shared" si="105"/>
        <v>1077.4222787498707</v>
      </c>
      <c r="H193" s="81">
        <f t="shared" si="106"/>
        <v>1077.4222787498707</v>
      </c>
      <c r="I193" s="81">
        <f t="shared" si="107"/>
        <v>1567.4493972995949</v>
      </c>
      <c r="J193" s="82">
        <f t="shared" si="96"/>
        <v>1567.4493972995949</v>
      </c>
      <c r="K193" s="83">
        <f t="shared" si="108"/>
        <v>0</v>
      </c>
      <c r="L193" s="59">
        <f t="shared" si="109"/>
        <v>120719.58305320678</v>
      </c>
      <c r="M193" s="59">
        <f t="shared" si="89"/>
        <v>326.68474569981606</v>
      </c>
      <c r="N193" s="59">
        <f t="shared" si="90"/>
        <v>718.28151916658044</v>
      </c>
      <c r="O193" s="59">
        <f>'Kredyt Mieszkaniowy #naStart'!$N193+'Kredyt Mieszkaniowy #naStart'!$M193</f>
        <v>1044.9662648663966</v>
      </c>
      <c r="P193" s="59">
        <v>0</v>
      </c>
      <c r="Q193" s="59">
        <f t="shared" si="97"/>
        <v>0</v>
      </c>
      <c r="R193" s="59">
        <f t="shared" si="120"/>
        <v>718.28151916658055</v>
      </c>
      <c r="S193" s="59">
        <f t="shared" si="98"/>
        <v>1044.9662648663966</v>
      </c>
      <c r="T193" s="58">
        <f t="shared" si="110"/>
        <v>60359.791526603389</v>
      </c>
      <c r="U193" s="58">
        <f t="shared" si="91"/>
        <v>163.34237284990803</v>
      </c>
      <c r="V193" s="58">
        <f t="shared" si="92"/>
        <v>359.14075958329022</v>
      </c>
      <c r="W193" s="58">
        <f t="shared" si="111"/>
        <v>522.48313243319831</v>
      </c>
      <c r="Y193" s="84">
        <v>165</v>
      </c>
      <c r="Z193" s="85">
        <f t="shared" si="117"/>
        <v>233844.70719350086</v>
      </c>
      <c r="AA193" s="85">
        <f t="shared" si="112"/>
        <v>632.81778126326515</v>
      </c>
      <c r="AB193" s="85">
        <f t="shared" si="113"/>
        <v>1391.3760078013302</v>
      </c>
      <c r="AC193" s="85">
        <f t="shared" si="99"/>
        <v>2024.1937890645954</v>
      </c>
      <c r="AD193" s="86">
        <f t="shared" si="100"/>
        <v>456.7443917650005</v>
      </c>
      <c r="AE193" s="50"/>
      <c r="AF193" s="84">
        <v>165</v>
      </c>
      <c r="AG193" s="85">
        <f t="shared" si="118"/>
        <v>163333.33333333305</v>
      </c>
      <c r="AH193" s="85">
        <f t="shared" si="101"/>
        <v>833.33333333333337</v>
      </c>
      <c r="AI193" s="85">
        <f t="shared" si="119"/>
        <v>971.83333333333178</v>
      </c>
      <c r="AJ193" s="85">
        <f t="shared" si="114"/>
        <v>1805.1666666666652</v>
      </c>
      <c r="AK193" s="86">
        <f t="shared" si="102"/>
        <v>237.71726936707023</v>
      </c>
      <c r="AM193" s="80">
        <v>165</v>
      </c>
      <c r="AN193" s="59">
        <f t="shared" si="115"/>
        <v>181079.37457981124</v>
      </c>
      <c r="AO193" s="59">
        <f t="shared" si="93"/>
        <v>490.02711854972699</v>
      </c>
      <c r="AP193" s="59">
        <f t="shared" si="94"/>
        <v>1077.4222787498768</v>
      </c>
      <c r="AQ193" s="59">
        <f t="shared" si="103"/>
        <v>1567.4493972996038</v>
      </c>
      <c r="AR193" s="59">
        <f t="shared" si="116"/>
        <v>1567.4493972996038</v>
      </c>
      <c r="AS193" s="59">
        <v>0</v>
      </c>
      <c r="AT193" s="88">
        <f>IF(Obliczenia!$D$28="nie można skorzystać z programu",0,AR193-J193)</f>
        <v>8.8675733422860503E-12</v>
      </c>
    </row>
    <row r="194" spans="1:46" ht="14.1" customHeight="1" x14ac:dyDescent="0.3">
      <c r="A194" s="38"/>
      <c r="B194" s="38"/>
      <c r="C194" s="38"/>
      <c r="D194" s="80">
        <v>166</v>
      </c>
      <c r="E194" s="81">
        <f t="shared" si="104"/>
        <v>180589.34746126045</v>
      </c>
      <c r="F194" s="81">
        <f t="shared" si="105"/>
        <v>492.94277990509494</v>
      </c>
      <c r="G194" s="81">
        <f t="shared" si="105"/>
        <v>1074.5066173944997</v>
      </c>
      <c r="H194" s="81">
        <f t="shared" si="106"/>
        <v>1074.5066173944997</v>
      </c>
      <c r="I194" s="81">
        <f t="shared" si="107"/>
        <v>1567.4493972995947</v>
      </c>
      <c r="J194" s="82">
        <f t="shared" si="96"/>
        <v>1567.4493972995947</v>
      </c>
      <c r="K194" s="83">
        <f t="shared" si="108"/>
        <v>0</v>
      </c>
      <c r="L194" s="59">
        <f t="shared" si="109"/>
        <v>120392.89830750696</v>
      </c>
      <c r="M194" s="59">
        <f t="shared" si="89"/>
        <v>328.62851993672996</v>
      </c>
      <c r="N194" s="59">
        <f t="shared" si="90"/>
        <v>716.33774492966643</v>
      </c>
      <c r="O194" s="59">
        <f>'Kredyt Mieszkaniowy #naStart'!$N194+'Kredyt Mieszkaniowy #naStart'!$M194</f>
        <v>1044.9662648663964</v>
      </c>
      <c r="P194" s="59">
        <v>0</v>
      </c>
      <c r="Q194" s="59">
        <f t="shared" si="97"/>
        <v>0</v>
      </c>
      <c r="R194" s="59">
        <f t="shared" si="120"/>
        <v>716.33774492966643</v>
      </c>
      <c r="S194" s="59">
        <f t="shared" si="98"/>
        <v>1044.9662648663964</v>
      </c>
      <c r="T194" s="59">
        <f t="shared" si="110"/>
        <v>60196.449153753478</v>
      </c>
      <c r="U194" s="58">
        <f t="shared" si="91"/>
        <v>164.31425996836498</v>
      </c>
      <c r="V194" s="59">
        <f t="shared" si="92"/>
        <v>358.16887246483321</v>
      </c>
      <c r="W194" s="58">
        <f t="shared" si="111"/>
        <v>522.48313243319819</v>
      </c>
      <c r="Y194" s="84">
        <v>166</v>
      </c>
      <c r="Z194" s="85">
        <f t="shared" si="117"/>
        <v>233211.88941223759</v>
      </c>
      <c r="AA194" s="85">
        <f t="shared" si="112"/>
        <v>636.58304706178171</v>
      </c>
      <c r="AB194" s="85">
        <f t="shared" si="113"/>
        <v>1387.6107420028138</v>
      </c>
      <c r="AC194" s="85">
        <f t="shared" si="99"/>
        <v>2024.1937890645954</v>
      </c>
      <c r="AD194" s="86">
        <f t="shared" si="100"/>
        <v>456.74439176500073</v>
      </c>
      <c r="AE194" s="50"/>
      <c r="AF194" s="84">
        <v>166</v>
      </c>
      <c r="AG194" s="85">
        <f t="shared" si="118"/>
        <v>162499.99999999971</v>
      </c>
      <c r="AH194" s="85">
        <f t="shared" si="101"/>
        <v>833.33333333333337</v>
      </c>
      <c r="AI194" s="85">
        <f t="shared" si="119"/>
        <v>966.87499999999829</v>
      </c>
      <c r="AJ194" s="85">
        <f t="shared" si="114"/>
        <v>1800.2083333333317</v>
      </c>
      <c r="AK194" s="86">
        <f t="shared" si="102"/>
        <v>232.75893603373697</v>
      </c>
      <c r="AM194" s="80">
        <v>166</v>
      </c>
      <c r="AN194" s="59">
        <f t="shared" si="115"/>
        <v>180589.3474612615</v>
      </c>
      <c r="AO194" s="59">
        <f t="shared" si="93"/>
        <v>492.94277990509795</v>
      </c>
      <c r="AP194" s="59">
        <f t="shared" si="94"/>
        <v>1074.5066173945058</v>
      </c>
      <c r="AQ194" s="59">
        <f t="shared" si="103"/>
        <v>1567.4493972996038</v>
      </c>
      <c r="AR194" s="59">
        <f t="shared" si="116"/>
        <v>1567.4493972996038</v>
      </c>
      <c r="AS194" s="59">
        <v>0</v>
      </c>
      <c r="AT194" s="88">
        <f>IF(Obliczenia!$D$28="nie można skorzystać z programu",0,AR194-J194)</f>
        <v>9.0949470177292824E-12</v>
      </c>
    </row>
    <row r="195" spans="1:46" ht="14.1" customHeight="1" x14ac:dyDescent="0.3">
      <c r="A195" s="38"/>
      <c r="B195" s="38"/>
      <c r="C195" s="38"/>
      <c r="D195" s="80">
        <v>167</v>
      </c>
      <c r="E195" s="81">
        <f t="shared" si="104"/>
        <v>180096.40468135534</v>
      </c>
      <c r="F195" s="81">
        <f t="shared" si="105"/>
        <v>495.87578944553019</v>
      </c>
      <c r="G195" s="81">
        <f t="shared" si="105"/>
        <v>1071.5736078540644</v>
      </c>
      <c r="H195" s="81">
        <f t="shared" si="106"/>
        <v>1071.5736078540644</v>
      </c>
      <c r="I195" s="81">
        <f t="shared" si="107"/>
        <v>1567.4493972995947</v>
      </c>
      <c r="J195" s="82">
        <f t="shared" si="96"/>
        <v>1567.4493972995947</v>
      </c>
      <c r="K195" s="83">
        <f t="shared" si="108"/>
        <v>0</v>
      </c>
      <c r="L195" s="59">
        <f t="shared" si="109"/>
        <v>120064.26978757023</v>
      </c>
      <c r="M195" s="59">
        <f t="shared" si="89"/>
        <v>330.58385963035346</v>
      </c>
      <c r="N195" s="59">
        <f t="shared" si="90"/>
        <v>714.38240523604293</v>
      </c>
      <c r="O195" s="59">
        <f>'Kredyt Mieszkaniowy #naStart'!$N195+'Kredyt Mieszkaniowy #naStart'!$M195</f>
        <v>1044.9662648663964</v>
      </c>
      <c r="P195" s="59">
        <v>0</v>
      </c>
      <c r="Q195" s="59">
        <f t="shared" si="97"/>
        <v>0</v>
      </c>
      <c r="R195" s="59">
        <f t="shared" si="120"/>
        <v>714.38240523604293</v>
      </c>
      <c r="S195" s="59">
        <f t="shared" si="98"/>
        <v>1044.9662648663964</v>
      </c>
      <c r="T195" s="58">
        <f t="shared" si="110"/>
        <v>60032.134893785114</v>
      </c>
      <c r="U195" s="58">
        <f t="shared" si="91"/>
        <v>165.29192981517673</v>
      </c>
      <c r="V195" s="58">
        <f t="shared" si="92"/>
        <v>357.19120261802146</v>
      </c>
      <c r="W195" s="58">
        <f t="shared" si="111"/>
        <v>522.48313243319819</v>
      </c>
      <c r="Y195" s="84">
        <v>167</v>
      </c>
      <c r="Z195" s="85">
        <f t="shared" si="117"/>
        <v>232575.30636517581</v>
      </c>
      <c r="AA195" s="85">
        <f t="shared" si="112"/>
        <v>640.37071619179903</v>
      </c>
      <c r="AB195" s="85">
        <f t="shared" si="113"/>
        <v>1383.8230728727963</v>
      </c>
      <c r="AC195" s="85">
        <f t="shared" si="99"/>
        <v>2024.1937890645954</v>
      </c>
      <c r="AD195" s="86">
        <f t="shared" si="100"/>
        <v>456.74439176500073</v>
      </c>
      <c r="AE195" s="50"/>
      <c r="AF195" s="84">
        <v>167</v>
      </c>
      <c r="AG195" s="85">
        <f t="shared" si="118"/>
        <v>161666.66666666637</v>
      </c>
      <c r="AH195" s="85">
        <f t="shared" si="101"/>
        <v>833.33333333333337</v>
      </c>
      <c r="AI195" s="85">
        <f t="shared" si="119"/>
        <v>961.91666666666492</v>
      </c>
      <c r="AJ195" s="85">
        <f t="shared" si="114"/>
        <v>1795.2499999999982</v>
      </c>
      <c r="AK195" s="86">
        <f t="shared" si="102"/>
        <v>227.80060270040349</v>
      </c>
      <c r="AM195" s="80">
        <v>167</v>
      </c>
      <c r="AN195" s="59">
        <f t="shared" si="115"/>
        <v>180096.40468135639</v>
      </c>
      <c r="AO195" s="59">
        <f t="shared" si="93"/>
        <v>495.87578944553309</v>
      </c>
      <c r="AP195" s="59">
        <f t="shared" si="94"/>
        <v>1071.5736078540706</v>
      </c>
      <c r="AQ195" s="59">
        <f t="shared" si="103"/>
        <v>1567.4493972996038</v>
      </c>
      <c r="AR195" s="59">
        <f t="shared" si="116"/>
        <v>1567.4493972996038</v>
      </c>
      <c r="AS195" s="59">
        <v>0</v>
      </c>
      <c r="AT195" s="88">
        <f>IF(Obliczenia!$D$28="nie można skorzystać z programu",0,AR195-J195)</f>
        <v>9.0949470177292824E-12</v>
      </c>
    </row>
    <row r="196" spans="1:46" ht="14.1" customHeight="1" x14ac:dyDescent="0.3">
      <c r="A196" s="38"/>
      <c r="B196" s="38"/>
      <c r="C196" s="38"/>
      <c r="D196" s="80">
        <v>168</v>
      </c>
      <c r="E196" s="81">
        <f t="shared" si="104"/>
        <v>179600.52889190981</v>
      </c>
      <c r="F196" s="81">
        <f t="shared" si="105"/>
        <v>498.8262503927312</v>
      </c>
      <c r="G196" s="81">
        <f t="shared" si="105"/>
        <v>1068.6231469068634</v>
      </c>
      <c r="H196" s="81">
        <f t="shared" si="106"/>
        <v>1068.6231469068634</v>
      </c>
      <c r="I196" s="81">
        <f t="shared" si="107"/>
        <v>1567.4493972995947</v>
      </c>
      <c r="J196" s="82">
        <f t="shared" si="96"/>
        <v>1567.4493972995947</v>
      </c>
      <c r="K196" s="83">
        <f t="shared" si="108"/>
        <v>0</v>
      </c>
      <c r="L196" s="59">
        <f t="shared" si="109"/>
        <v>119733.68592793988</v>
      </c>
      <c r="M196" s="59">
        <f t="shared" si="89"/>
        <v>332.55083359515413</v>
      </c>
      <c r="N196" s="59">
        <f t="shared" si="90"/>
        <v>712.41543127124226</v>
      </c>
      <c r="O196" s="59">
        <f>'Kredyt Mieszkaniowy #naStart'!$N196+'Kredyt Mieszkaniowy #naStart'!$M196</f>
        <v>1044.9662648663964</v>
      </c>
      <c r="P196" s="59">
        <v>0</v>
      </c>
      <c r="Q196" s="59">
        <f t="shared" si="97"/>
        <v>0</v>
      </c>
      <c r="R196" s="59">
        <f t="shared" si="120"/>
        <v>712.41543127124226</v>
      </c>
      <c r="S196" s="59">
        <f t="shared" si="98"/>
        <v>1044.9662648663964</v>
      </c>
      <c r="T196" s="59">
        <f t="shared" si="110"/>
        <v>59866.842963969939</v>
      </c>
      <c r="U196" s="58">
        <f t="shared" si="91"/>
        <v>166.27541679757707</v>
      </c>
      <c r="V196" s="59">
        <f t="shared" si="92"/>
        <v>356.20771563562113</v>
      </c>
      <c r="W196" s="58">
        <f t="shared" si="111"/>
        <v>522.48313243319819</v>
      </c>
      <c r="Y196" s="84">
        <v>168</v>
      </c>
      <c r="Z196" s="85">
        <f t="shared" si="117"/>
        <v>231934.93564898401</v>
      </c>
      <c r="AA196" s="85">
        <f t="shared" si="112"/>
        <v>644.18092195314046</v>
      </c>
      <c r="AB196" s="85">
        <f t="shared" si="113"/>
        <v>1380.0128671114551</v>
      </c>
      <c r="AC196" s="85">
        <f t="shared" si="99"/>
        <v>2024.1937890645954</v>
      </c>
      <c r="AD196" s="86">
        <f t="shared" si="100"/>
        <v>456.74439176500073</v>
      </c>
      <c r="AE196" s="50"/>
      <c r="AF196" s="84">
        <v>168</v>
      </c>
      <c r="AG196" s="85">
        <f t="shared" si="118"/>
        <v>160833.33333333302</v>
      </c>
      <c r="AH196" s="85">
        <f t="shared" si="101"/>
        <v>833.33333333333337</v>
      </c>
      <c r="AI196" s="85">
        <f t="shared" si="119"/>
        <v>956.95833333333155</v>
      </c>
      <c r="AJ196" s="85">
        <f t="shared" si="114"/>
        <v>1790.2916666666649</v>
      </c>
      <c r="AK196" s="86">
        <f t="shared" si="102"/>
        <v>222.84226936707023</v>
      </c>
      <c r="AM196" s="80">
        <v>168</v>
      </c>
      <c r="AN196" s="59">
        <f t="shared" si="115"/>
        <v>179600.52889191086</v>
      </c>
      <c r="AO196" s="59">
        <f t="shared" si="93"/>
        <v>498.8262503927341</v>
      </c>
      <c r="AP196" s="59">
        <f t="shared" si="94"/>
        <v>1068.6231469068696</v>
      </c>
      <c r="AQ196" s="59">
        <f t="shared" si="103"/>
        <v>1567.4493972996038</v>
      </c>
      <c r="AR196" s="59">
        <f t="shared" si="116"/>
        <v>1567.4493972996038</v>
      </c>
      <c r="AS196" s="59">
        <v>0</v>
      </c>
      <c r="AT196" s="88">
        <f>IF(Obliczenia!$D$28="nie można skorzystać z programu",0,AR196-J196)</f>
        <v>9.0949470177292824E-12</v>
      </c>
    </row>
    <row r="197" spans="1:46" ht="14.1" customHeight="1" x14ac:dyDescent="0.3">
      <c r="A197" s="38"/>
      <c r="B197" s="38"/>
      <c r="C197" s="38"/>
      <c r="D197" s="80">
        <v>169</v>
      </c>
      <c r="E197" s="81">
        <f t="shared" si="104"/>
        <v>179101.70264151707</v>
      </c>
      <c r="F197" s="81">
        <f t="shared" si="105"/>
        <v>501.79426658256784</v>
      </c>
      <c r="G197" s="81">
        <f t="shared" si="105"/>
        <v>1065.6551307170266</v>
      </c>
      <c r="H197" s="81">
        <f t="shared" si="106"/>
        <v>1065.6551307170266</v>
      </c>
      <c r="I197" s="81">
        <f t="shared" si="107"/>
        <v>1567.4493972995947</v>
      </c>
      <c r="J197" s="82">
        <f t="shared" si="96"/>
        <v>1567.4493972995947</v>
      </c>
      <c r="K197" s="83">
        <f t="shared" si="108"/>
        <v>0</v>
      </c>
      <c r="L197" s="59">
        <f t="shared" si="109"/>
        <v>119401.13509434472</v>
      </c>
      <c r="M197" s="59">
        <f t="shared" si="89"/>
        <v>334.52951105504525</v>
      </c>
      <c r="N197" s="59">
        <f t="shared" si="90"/>
        <v>710.43675381135108</v>
      </c>
      <c r="O197" s="59">
        <f>'Kredyt Mieszkaniowy #naStart'!$N197+'Kredyt Mieszkaniowy #naStart'!$M197</f>
        <v>1044.9662648663964</v>
      </c>
      <c r="P197" s="59">
        <v>0</v>
      </c>
      <c r="Q197" s="59">
        <f t="shared" si="97"/>
        <v>0</v>
      </c>
      <c r="R197" s="59">
        <f t="shared" si="120"/>
        <v>710.43675381135108</v>
      </c>
      <c r="S197" s="59">
        <f t="shared" si="98"/>
        <v>1044.9662648663964</v>
      </c>
      <c r="T197" s="58">
        <f t="shared" si="110"/>
        <v>59700.567547172359</v>
      </c>
      <c r="U197" s="58">
        <f t="shared" si="91"/>
        <v>167.26475552752262</v>
      </c>
      <c r="V197" s="58">
        <f t="shared" si="92"/>
        <v>355.21837690567554</v>
      </c>
      <c r="W197" s="58">
        <f t="shared" si="111"/>
        <v>522.48313243319819</v>
      </c>
      <c r="Y197" s="84">
        <v>169</v>
      </c>
      <c r="Z197" s="85">
        <f t="shared" si="117"/>
        <v>231290.75472703087</v>
      </c>
      <c r="AA197" s="85">
        <f t="shared" si="112"/>
        <v>648.01379843876157</v>
      </c>
      <c r="AB197" s="85">
        <f t="shared" si="113"/>
        <v>1376.1799906258339</v>
      </c>
      <c r="AC197" s="85">
        <f t="shared" si="99"/>
        <v>2024.1937890645954</v>
      </c>
      <c r="AD197" s="86">
        <f t="shared" si="100"/>
        <v>456.74439176500073</v>
      </c>
      <c r="AE197" s="50"/>
      <c r="AF197" s="84">
        <v>169</v>
      </c>
      <c r="AG197" s="85">
        <f t="shared" si="118"/>
        <v>159999.99999999968</v>
      </c>
      <c r="AH197" s="85">
        <f t="shared" si="101"/>
        <v>833.33333333333337</v>
      </c>
      <c r="AI197" s="85">
        <f t="shared" si="119"/>
        <v>951.99999999999818</v>
      </c>
      <c r="AJ197" s="85">
        <f t="shared" si="114"/>
        <v>1785.3333333333317</v>
      </c>
      <c r="AK197" s="86">
        <f t="shared" si="102"/>
        <v>217.88393603373697</v>
      </c>
      <c r="AM197" s="80">
        <v>169</v>
      </c>
      <c r="AN197" s="59">
        <f t="shared" si="115"/>
        <v>179101.70264151812</v>
      </c>
      <c r="AO197" s="59">
        <f t="shared" si="93"/>
        <v>501.7942665825708</v>
      </c>
      <c r="AP197" s="59">
        <f t="shared" si="94"/>
        <v>1065.6551307170328</v>
      </c>
      <c r="AQ197" s="59">
        <f t="shared" si="103"/>
        <v>1567.4493972996036</v>
      </c>
      <c r="AR197" s="59">
        <f t="shared" si="116"/>
        <v>1567.4493972996036</v>
      </c>
      <c r="AS197" s="59">
        <v>0</v>
      </c>
      <c r="AT197" s="88">
        <f>IF(Obliczenia!$D$28="nie można skorzystać z programu",0,AR197-J197)</f>
        <v>8.8675733422860503E-12</v>
      </c>
    </row>
    <row r="198" spans="1:46" ht="14.1" customHeight="1" x14ac:dyDescent="0.3">
      <c r="A198" s="38"/>
      <c r="B198" s="38"/>
      <c r="C198" s="38"/>
      <c r="D198" s="80">
        <v>170</v>
      </c>
      <c r="E198" s="81">
        <f t="shared" si="104"/>
        <v>178599.90837493452</v>
      </c>
      <c r="F198" s="81">
        <f t="shared" si="105"/>
        <v>504.77994246873408</v>
      </c>
      <c r="G198" s="81">
        <f t="shared" si="105"/>
        <v>1062.6694548308603</v>
      </c>
      <c r="H198" s="81">
        <f t="shared" si="106"/>
        <v>1062.6694548308601</v>
      </c>
      <c r="I198" s="81">
        <f t="shared" si="107"/>
        <v>1567.4493972995942</v>
      </c>
      <c r="J198" s="82">
        <f t="shared" si="96"/>
        <v>1567.4493972995942</v>
      </c>
      <c r="K198" s="83">
        <f t="shared" si="108"/>
        <v>0</v>
      </c>
      <c r="L198" s="59">
        <f t="shared" si="109"/>
        <v>119066.60558328967</v>
      </c>
      <c r="M198" s="59">
        <f t="shared" si="89"/>
        <v>336.51996164582272</v>
      </c>
      <c r="N198" s="59">
        <f t="shared" si="90"/>
        <v>708.44630322057355</v>
      </c>
      <c r="O198" s="59">
        <f>'Kredyt Mieszkaniowy #naStart'!$N198+'Kredyt Mieszkaniowy #naStart'!$M198</f>
        <v>1044.9662648663962</v>
      </c>
      <c r="P198" s="59">
        <v>0</v>
      </c>
      <c r="Q198" s="59">
        <f t="shared" si="97"/>
        <v>0</v>
      </c>
      <c r="R198" s="59">
        <f t="shared" si="120"/>
        <v>708.44630322057344</v>
      </c>
      <c r="S198" s="59">
        <f t="shared" si="98"/>
        <v>1044.9662648663962</v>
      </c>
      <c r="T198" s="59">
        <f t="shared" si="110"/>
        <v>59533.302791644834</v>
      </c>
      <c r="U198" s="58">
        <f t="shared" si="91"/>
        <v>168.25998082291136</v>
      </c>
      <c r="V198" s="59">
        <f t="shared" si="92"/>
        <v>354.22315161028678</v>
      </c>
      <c r="W198" s="58">
        <f t="shared" si="111"/>
        <v>522.48313243319808</v>
      </c>
      <c r="Y198" s="84">
        <v>170</v>
      </c>
      <c r="Z198" s="85">
        <f t="shared" si="117"/>
        <v>230642.7409285921</v>
      </c>
      <c r="AA198" s="85">
        <f t="shared" si="112"/>
        <v>651.86948053947208</v>
      </c>
      <c r="AB198" s="85">
        <f t="shared" si="113"/>
        <v>1372.3243085251231</v>
      </c>
      <c r="AC198" s="85">
        <f t="shared" si="99"/>
        <v>2024.1937890645952</v>
      </c>
      <c r="AD198" s="86">
        <f t="shared" si="100"/>
        <v>456.74439176500096</v>
      </c>
      <c r="AE198" s="50"/>
      <c r="AF198" s="84">
        <v>170</v>
      </c>
      <c r="AG198" s="85">
        <f t="shared" si="118"/>
        <v>159166.66666666634</v>
      </c>
      <c r="AH198" s="85">
        <f t="shared" si="101"/>
        <v>833.33333333333337</v>
      </c>
      <c r="AI198" s="85">
        <f t="shared" si="119"/>
        <v>947.04166666666481</v>
      </c>
      <c r="AJ198" s="85">
        <f t="shared" si="114"/>
        <v>1780.3749999999982</v>
      </c>
      <c r="AK198" s="86">
        <f t="shared" si="102"/>
        <v>212.92560270040394</v>
      </c>
      <c r="AM198" s="80">
        <v>170</v>
      </c>
      <c r="AN198" s="59">
        <f t="shared" si="115"/>
        <v>178599.90837493553</v>
      </c>
      <c r="AO198" s="59">
        <f t="shared" si="93"/>
        <v>504.77994246873698</v>
      </c>
      <c r="AP198" s="59">
        <f t="shared" si="94"/>
        <v>1062.6694548308665</v>
      </c>
      <c r="AQ198" s="59">
        <f t="shared" si="103"/>
        <v>1567.4493972996033</v>
      </c>
      <c r="AR198" s="59">
        <f t="shared" si="116"/>
        <v>1567.4493972996033</v>
      </c>
      <c r="AS198" s="59">
        <v>0</v>
      </c>
      <c r="AT198" s="88">
        <f>IF(Obliczenia!$D$28="nie można skorzystać z programu",0,AR198-J198)</f>
        <v>9.0949470177292824E-12</v>
      </c>
    </row>
    <row r="199" spans="1:46" ht="14.1" customHeight="1" x14ac:dyDescent="0.3">
      <c r="A199" s="38"/>
      <c r="B199" s="38"/>
      <c r="C199" s="38"/>
      <c r="D199" s="80">
        <v>171</v>
      </c>
      <c r="E199" s="81">
        <f t="shared" si="104"/>
        <v>178095.12843246578</v>
      </c>
      <c r="F199" s="81">
        <f t="shared" si="105"/>
        <v>507.78338312642313</v>
      </c>
      <c r="G199" s="81">
        <f t="shared" si="105"/>
        <v>1059.6660141731713</v>
      </c>
      <c r="H199" s="81">
        <f t="shared" si="106"/>
        <v>1059.6660141731713</v>
      </c>
      <c r="I199" s="81">
        <f t="shared" si="107"/>
        <v>1567.4493972995947</v>
      </c>
      <c r="J199" s="82">
        <f t="shared" si="96"/>
        <v>1567.4493972995947</v>
      </c>
      <c r="K199" s="83">
        <f t="shared" si="108"/>
        <v>0</v>
      </c>
      <c r="L199" s="59">
        <f t="shared" si="109"/>
        <v>118730.08562164384</v>
      </c>
      <c r="M199" s="59">
        <f t="shared" si="89"/>
        <v>338.52225541761544</v>
      </c>
      <c r="N199" s="59">
        <f t="shared" si="90"/>
        <v>706.44400944878089</v>
      </c>
      <c r="O199" s="59">
        <f>'Kredyt Mieszkaniowy #naStart'!$N199+'Kredyt Mieszkaniowy #naStart'!$M199</f>
        <v>1044.9662648663964</v>
      </c>
      <c r="P199" s="59">
        <v>0</v>
      </c>
      <c r="Q199" s="59">
        <f t="shared" si="97"/>
        <v>0</v>
      </c>
      <c r="R199" s="59">
        <f t="shared" si="120"/>
        <v>706.44400944878089</v>
      </c>
      <c r="S199" s="59">
        <f t="shared" si="98"/>
        <v>1044.9662648663964</v>
      </c>
      <c r="T199" s="58">
        <f t="shared" si="110"/>
        <v>59365.04281082192</v>
      </c>
      <c r="U199" s="58">
        <f t="shared" si="91"/>
        <v>169.26112770880772</v>
      </c>
      <c r="V199" s="58">
        <f t="shared" si="92"/>
        <v>353.22200472439044</v>
      </c>
      <c r="W199" s="58">
        <f t="shared" si="111"/>
        <v>522.48313243319819</v>
      </c>
      <c r="Y199" s="84">
        <v>171</v>
      </c>
      <c r="Z199" s="85">
        <f t="shared" si="117"/>
        <v>229990.87144805264</v>
      </c>
      <c r="AA199" s="85">
        <f t="shared" si="112"/>
        <v>655.74810394868211</v>
      </c>
      <c r="AB199" s="85">
        <f t="shared" si="113"/>
        <v>1368.4456851159132</v>
      </c>
      <c r="AC199" s="85">
        <f t="shared" si="99"/>
        <v>2024.1937890645954</v>
      </c>
      <c r="AD199" s="86">
        <f t="shared" si="100"/>
        <v>456.74439176500073</v>
      </c>
      <c r="AE199" s="50"/>
      <c r="AF199" s="84">
        <v>171</v>
      </c>
      <c r="AG199" s="85">
        <f t="shared" si="118"/>
        <v>158333.33333333299</v>
      </c>
      <c r="AH199" s="85">
        <f t="shared" si="101"/>
        <v>833.33333333333337</v>
      </c>
      <c r="AI199" s="85">
        <f t="shared" si="119"/>
        <v>942.08333333333132</v>
      </c>
      <c r="AJ199" s="85">
        <f t="shared" si="114"/>
        <v>1775.4166666666647</v>
      </c>
      <c r="AK199" s="86">
        <f t="shared" si="102"/>
        <v>207.96726936707</v>
      </c>
      <c r="AM199" s="80">
        <v>171</v>
      </c>
      <c r="AN199" s="59">
        <f t="shared" si="115"/>
        <v>178095.12843246679</v>
      </c>
      <c r="AO199" s="59">
        <f t="shared" si="93"/>
        <v>507.78338312642609</v>
      </c>
      <c r="AP199" s="59">
        <f t="shared" si="94"/>
        <v>1059.6660141731775</v>
      </c>
      <c r="AQ199" s="59">
        <f t="shared" si="103"/>
        <v>1567.4493972996036</v>
      </c>
      <c r="AR199" s="59">
        <f t="shared" si="116"/>
        <v>1567.4493972996036</v>
      </c>
      <c r="AS199" s="59">
        <v>0</v>
      </c>
      <c r="AT199" s="88">
        <f>IF(Obliczenia!$D$28="nie można skorzystać z programu",0,AR199-J199)</f>
        <v>8.8675733422860503E-12</v>
      </c>
    </row>
    <row r="200" spans="1:46" ht="14.1" customHeight="1" x14ac:dyDescent="0.3">
      <c r="A200" s="38"/>
      <c r="B200" s="38"/>
      <c r="C200" s="38"/>
      <c r="D200" s="80">
        <v>172</v>
      </c>
      <c r="E200" s="81">
        <f t="shared" si="104"/>
        <v>177587.34504933935</v>
      </c>
      <c r="F200" s="81">
        <f t="shared" si="105"/>
        <v>510.80469425602519</v>
      </c>
      <c r="G200" s="81">
        <f t="shared" si="105"/>
        <v>1056.6447030435691</v>
      </c>
      <c r="H200" s="81">
        <f t="shared" si="106"/>
        <v>1056.6447030435691</v>
      </c>
      <c r="I200" s="81">
        <f t="shared" si="107"/>
        <v>1567.4493972995942</v>
      </c>
      <c r="J200" s="82">
        <f t="shared" si="96"/>
        <v>1567.4493972995942</v>
      </c>
      <c r="K200" s="83">
        <f t="shared" si="108"/>
        <v>0</v>
      </c>
      <c r="L200" s="59">
        <f t="shared" si="109"/>
        <v>118391.56336622623</v>
      </c>
      <c r="M200" s="59">
        <f t="shared" si="89"/>
        <v>340.53646283735014</v>
      </c>
      <c r="N200" s="59">
        <f t="shared" si="90"/>
        <v>704.42980202904607</v>
      </c>
      <c r="O200" s="59">
        <f>'Kredyt Mieszkaniowy #naStart'!$N200+'Kredyt Mieszkaniowy #naStart'!$M200</f>
        <v>1044.9662648663962</v>
      </c>
      <c r="P200" s="59">
        <v>0</v>
      </c>
      <c r="Q200" s="59">
        <f t="shared" si="97"/>
        <v>0</v>
      </c>
      <c r="R200" s="59">
        <f t="shared" si="120"/>
        <v>704.42980202904596</v>
      </c>
      <c r="S200" s="59">
        <f t="shared" si="98"/>
        <v>1044.9662648663962</v>
      </c>
      <c r="T200" s="59">
        <f t="shared" si="110"/>
        <v>59195.781683113113</v>
      </c>
      <c r="U200" s="58">
        <f t="shared" si="91"/>
        <v>170.26823141867507</v>
      </c>
      <c r="V200" s="59">
        <f t="shared" si="92"/>
        <v>352.21490101452304</v>
      </c>
      <c r="W200" s="58">
        <f t="shared" si="111"/>
        <v>522.48313243319808</v>
      </c>
      <c r="Y200" s="84">
        <v>172</v>
      </c>
      <c r="Z200" s="85">
        <f t="shared" si="117"/>
        <v>229335.12334410395</v>
      </c>
      <c r="AA200" s="85">
        <f t="shared" si="112"/>
        <v>659.64980516717662</v>
      </c>
      <c r="AB200" s="85">
        <f t="shared" si="113"/>
        <v>1364.5439838974187</v>
      </c>
      <c r="AC200" s="85">
        <f t="shared" si="99"/>
        <v>2024.1937890645954</v>
      </c>
      <c r="AD200" s="86">
        <f t="shared" si="100"/>
        <v>456.74439176500118</v>
      </c>
      <c r="AE200" s="50"/>
      <c r="AF200" s="84">
        <v>172</v>
      </c>
      <c r="AG200" s="85">
        <f t="shared" si="118"/>
        <v>157499.99999999965</v>
      </c>
      <c r="AH200" s="85">
        <f t="shared" si="101"/>
        <v>833.33333333333337</v>
      </c>
      <c r="AI200" s="85">
        <f t="shared" si="119"/>
        <v>937.12499999999795</v>
      </c>
      <c r="AJ200" s="85">
        <f t="shared" si="114"/>
        <v>1770.4583333333312</v>
      </c>
      <c r="AK200" s="86">
        <f t="shared" si="102"/>
        <v>203.00893603373697</v>
      </c>
      <c r="AM200" s="80">
        <v>172</v>
      </c>
      <c r="AN200" s="59">
        <f t="shared" si="115"/>
        <v>177587.34504934037</v>
      </c>
      <c r="AO200" s="59">
        <f t="shared" si="93"/>
        <v>510.8046942560282</v>
      </c>
      <c r="AP200" s="59">
        <f t="shared" si="94"/>
        <v>1056.6447030435752</v>
      </c>
      <c r="AQ200" s="59">
        <f t="shared" si="103"/>
        <v>1567.4493972996033</v>
      </c>
      <c r="AR200" s="59">
        <f t="shared" si="116"/>
        <v>1567.4493972996033</v>
      </c>
      <c r="AS200" s="59">
        <v>0</v>
      </c>
      <c r="AT200" s="88">
        <f>IF(Obliczenia!$D$28="nie można skorzystać z programu",0,AR200-J200)</f>
        <v>9.0949470177292824E-12</v>
      </c>
    </row>
    <row r="201" spans="1:46" ht="14.1" customHeight="1" x14ac:dyDescent="0.3">
      <c r="A201" s="38"/>
      <c r="B201" s="38"/>
      <c r="C201" s="38"/>
      <c r="D201" s="80">
        <v>173</v>
      </c>
      <c r="E201" s="81">
        <f t="shared" si="104"/>
        <v>177076.5403550833</v>
      </c>
      <c r="F201" s="81">
        <f t="shared" si="105"/>
        <v>513.84398218684873</v>
      </c>
      <c r="G201" s="81">
        <f t="shared" si="105"/>
        <v>1053.6054151127457</v>
      </c>
      <c r="H201" s="81">
        <f t="shared" si="106"/>
        <v>1053.6054151127455</v>
      </c>
      <c r="I201" s="81">
        <f t="shared" si="107"/>
        <v>1567.4493972995942</v>
      </c>
      <c r="J201" s="82">
        <f t="shared" si="96"/>
        <v>1567.4493972995942</v>
      </c>
      <c r="K201" s="83">
        <f t="shared" si="108"/>
        <v>0</v>
      </c>
      <c r="L201" s="59">
        <f t="shared" si="109"/>
        <v>118051.02690338888</v>
      </c>
      <c r="M201" s="59">
        <f t="shared" si="89"/>
        <v>342.56265479123249</v>
      </c>
      <c r="N201" s="59">
        <f t="shared" si="90"/>
        <v>702.40361007516378</v>
      </c>
      <c r="O201" s="59">
        <f>'Kredyt Mieszkaniowy #naStart'!$N201+'Kredyt Mieszkaniowy #naStart'!$M201</f>
        <v>1044.9662648663962</v>
      </c>
      <c r="P201" s="59">
        <v>0</v>
      </c>
      <c r="Q201" s="59">
        <f t="shared" si="97"/>
        <v>0</v>
      </c>
      <c r="R201" s="59">
        <f t="shared" si="120"/>
        <v>702.40361007516367</v>
      </c>
      <c r="S201" s="59">
        <f t="shared" si="98"/>
        <v>1044.9662648663962</v>
      </c>
      <c r="T201" s="58">
        <f t="shared" si="110"/>
        <v>59025.513451694438</v>
      </c>
      <c r="U201" s="58">
        <f t="shared" si="91"/>
        <v>171.28132739561624</v>
      </c>
      <c r="V201" s="58">
        <f t="shared" si="92"/>
        <v>351.20180503758189</v>
      </c>
      <c r="W201" s="58">
        <f t="shared" si="111"/>
        <v>522.48313243319808</v>
      </c>
      <c r="Y201" s="84">
        <v>173</v>
      </c>
      <c r="Z201" s="85">
        <f t="shared" si="117"/>
        <v>228675.47353893679</v>
      </c>
      <c r="AA201" s="85">
        <f t="shared" si="112"/>
        <v>663.57472150792148</v>
      </c>
      <c r="AB201" s="85">
        <f t="shared" si="113"/>
        <v>1360.6190675566741</v>
      </c>
      <c r="AC201" s="85">
        <f t="shared" si="99"/>
        <v>2024.1937890645954</v>
      </c>
      <c r="AD201" s="86">
        <f t="shared" si="100"/>
        <v>456.74439176500118</v>
      </c>
      <c r="AE201" s="50"/>
      <c r="AF201" s="84">
        <v>173</v>
      </c>
      <c r="AG201" s="85">
        <f t="shared" si="118"/>
        <v>156666.66666666631</v>
      </c>
      <c r="AH201" s="85">
        <f t="shared" si="101"/>
        <v>833.33333333333337</v>
      </c>
      <c r="AI201" s="85">
        <f t="shared" si="119"/>
        <v>932.16666666666458</v>
      </c>
      <c r="AJ201" s="85">
        <f t="shared" si="114"/>
        <v>1765.499999999998</v>
      </c>
      <c r="AK201" s="86">
        <f t="shared" si="102"/>
        <v>198.05060270040372</v>
      </c>
      <c r="AM201" s="80">
        <v>173</v>
      </c>
      <c r="AN201" s="59">
        <f t="shared" si="115"/>
        <v>177076.54035508435</v>
      </c>
      <c r="AO201" s="59">
        <f t="shared" si="93"/>
        <v>513.84398218685169</v>
      </c>
      <c r="AP201" s="59">
        <f t="shared" si="94"/>
        <v>1053.6054151127519</v>
      </c>
      <c r="AQ201" s="59">
        <f t="shared" si="103"/>
        <v>1567.4493972996036</v>
      </c>
      <c r="AR201" s="59">
        <f t="shared" si="116"/>
        <v>1567.4493972996036</v>
      </c>
      <c r="AS201" s="59">
        <v>0</v>
      </c>
      <c r="AT201" s="88">
        <f>IF(Obliczenia!$D$28="nie można skorzystać z programu",0,AR201-J201)</f>
        <v>9.3223206931725144E-12</v>
      </c>
    </row>
    <row r="202" spans="1:46" ht="14.1" customHeight="1" x14ac:dyDescent="0.3">
      <c r="A202" s="38"/>
      <c r="B202" s="38"/>
      <c r="C202" s="38"/>
      <c r="D202" s="80">
        <v>174</v>
      </c>
      <c r="E202" s="81">
        <f t="shared" si="104"/>
        <v>176562.69637289649</v>
      </c>
      <c r="F202" s="81">
        <f t="shared" si="105"/>
        <v>516.90135388086037</v>
      </c>
      <c r="G202" s="81">
        <f t="shared" si="105"/>
        <v>1050.5480434187341</v>
      </c>
      <c r="H202" s="81">
        <f t="shared" si="106"/>
        <v>1050.5480434187341</v>
      </c>
      <c r="I202" s="81">
        <f t="shared" si="107"/>
        <v>1567.4493972995947</v>
      </c>
      <c r="J202" s="82">
        <f t="shared" si="96"/>
        <v>1567.4493972995947</v>
      </c>
      <c r="K202" s="83">
        <f t="shared" si="108"/>
        <v>0</v>
      </c>
      <c r="L202" s="59">
        <f t="shared" si="109"/>
        <v>117708.46424859765</v>
      </c>
      <c r="M202" s="59">
        <f t="shared" si="89"/>
        <v>344.60090258724028</v>
      </c>
      <c r="N202" s="59">
        <f t="shared" si="90"/>
        <v>700.3653622791561</v>
      </c>
      <c r="O202" s="59">
        <f>'Kredyt Mieszkaniowy #naStart'!$N202+'Kredyt Mieszkaniowy #naStart'!$M202</f>
        <v>1044.9662648663964</v>
      </c>
      <c r="P202" s="59">
        <v>0</v>
      </c>
      <c r="Q202" s="59">
        <f t="shared" si="97"/>
        <v>0</v>
      </c>
      <c r="R202" s="59">
        <f t="shared" si="120"/>
        <v>700.3653622791561</v>
      </c>
      <c r="S202" s="59">
        <f t="shared" si="98"/>
        <v>1044.9662648663964</v>
      </c>
      <c r="T202" s="59">
        <f t="shared" si="110"/>
        <v>58854.232124298826</v>
      </c>
      <c r="U202" s="58">
        <f t="shared" si="91"/>
        <v>172.30045129362014</v>
      </c>
      <c r="V202" s="59">
        <f t="shared" si="92"/>
        <v>350.18268113957805</v>
      </c>
      <c r="W202" s="58">
        <f t="shared" si="111"/>
        <v>522.48313243319819</v>
      </c>
      <c r="Y202" s="84">
        <v>174</v>
      </c>
      <c r="Z202" s="85">
        <f t="shared" si="117"/>
        <v>228011.89881742885</v>
      </c>
      <c r="AA202" s="85">
        <f t="shared" si="112"/>
        <v>667.52299110089359</v>
      </c>
      <c r="AB202" s="85">
        <f t="shared" si="113"/>
        <v>1356.6707979637019</v>
      </c>
      <c r="AC202" s="85">
        <f t="shared" si="99"/>
        <v>2024.1937890645954</v>
      </c>
      <c r="AD202" s="86">
        <f t="shared" si="100"/>
        <v>456.74439176500073</v>
      </c>
      <c r="AE202" s="50"/>
      <c r="AF202" s="84">
        <v>174</v>
      </c>
      <c r="AG202" s="85">
        <f t="shared" si="118"/>
        <v>155833.33333333296</v>
      </c>
      <c r="AH202" s="85">
        <f t="shared" si="101"/>
        <v>833.33333333333337</v>
      </c>
      <c r="AI202" s="85">
        <f t="shared" si="119"/>
        <v>927.20833333333121</v>
      </c>
      <c r="AJ202" s="85">
        <f t="shared" si="114"/>
        <v>1760.5416666666647</v>
      </c>
      <c r="AK202" s="86">
        <f t="shared" si="102"/>
        <v>193.09226936707</v>
      </c>
      <c r="AM202" s="80">
        <v>174</v>
      </c>
      <c r="AN202" s="59">
        <f t="shared" si="115"/>
        <v>176562.69637289751</v>
      </c>
      <c r="AO202" s="59">
        <f t="shared" si="93"/>
        <v>516.90135388086344</v>
      </c>
      <c r="AP202" s="59">
        <f t="shared" si="94"/>
        <v>1050.5480434187402</v>
      </c>
      <c r="AQ202" s="59">
        <f t="shared" si="103"/>
        <v>1567.4493972996038</v>
      </c>
      <c r="AR202" s="59">
        <f t="shared" si="116"/>
        <v>1567.4493972996038</v>
      </c>
      <c r="AS202" s="59">
        <v>0</v>
      </c>
      <c r="AT202" s="88">
        <f>IF(Obliczenia!$D$28="nie można skorzystać z programu",0,AR202-J202)</f>
        <v>9.0949470177292824E-12</v>
      </c>
    </row>
    <row r="203" spans="1:46" ht="14.1" customHeight="1" x14ac:dyDescent="0.3">
      <c r="A203" s="38"/>
      <c r="B203" s="38"/>
      <c r="C203" s="38"/>
      <c r="D203" s="80">
        <v>175</v>
      </c>
      <c r="E203" s="81">
        <f t="shared" si="104"/>
        <v>176045.79501901561</v>
      </c>
      <c r="F203" s="81">
        <f t="shared" si="105"/>
        <v>519.97691693645163</v>
      </c>
      <c r="G203" s="81">
        <f t="shared" si="105"/>
        <v>1047.4724803631429</v>
      </c>
      <c r="H203" s="81">
        <f t="shared" si="106"/>
        <v>1047.4724803631429</v>
      </c>
      <c r="I203" s="81">
        <f t="shared" si="107"/>
        <v>1567.4493972995947</v>
      </c>
      <c r="J203" s="82">
        <f t="shared" si="96"/>
        <v>1567.4493972995947</v>
      </c>
      <c r="K203" s="83">
        <f t="shared" si="108"/>
        <v>0</v>
      </c>
      <c r="L203" s="59">
        <f t="shared" si="109"/>
        <v>117363.86334601042</v>
      </c>
      <c r="M203" s="59">
        <f t="shared" si="89"/>
        <v>346.65127795763442</v>
      </c>
      <c r="N203" s="59">
        <f t="shared" si="90"/>
        <v>698.31498690876197</v>
      </c>
      <c r="O203" s="59">
        <f>'Kredyt Mieszkaniowy #naStart'!$N203+'Kredyt Mieszkaniowy #naStart'!$M203</f>
        <v>1044.9662648663964</v>
      </c>
      <c r="P203" s="59">
        <v>0</v>
      </c>
      <c r="Q203" s="59">
        <f t="shared" si="97"/>
        <v>0</v>
      </c>
      <c r="R203" s="59">
        <f t="shared" si="120"/>
        <v>698.31498690876197</v>
      </c>
      <c r="S203" s="59">
        <f t="shared" si="98"/>
        <v>1044.9662648663964</v>
      </c>
      <c r="T203" s="58">
        <f t="shared" si="110"/>
        <v>58681.931673005209</v>
      </c>
      <c r="U203" s="58">
        <f t="shared" si="91"/>
        <v>173.32563897881721</v>
      </c>
      <c r="V203" s="58">
        <f t="shared" si="92"/>
        <v>349.15749345438098</v>
      </c>
      <c r="W203" s="58">
        <f t="shared" si="111"/>
        <v>522.48313243319819</v>
      </c>
      <c r="Y203" s="84">
        <v>175</v>
      </c>
      <c r="Z203" s="85">
        <f t="shared" si="117"/>
        <v>227344.37582632797</v>
      </c>
      <c r="AA203" s="85">
        <f t="shared" si="112"/>
        <v>671.49475289794395</v>
      </c>
      <c r="AB203" s="85">
        <f t="shared" si="113"/>
        <v>1352.6990361666515</v>
      </c>
      <c r="AC203" s="85">
        <f t="shared" si="99"/>
        <v>2024.1937890645954</v>
      </c>
      <c r="AD203" s="86">
        <f t="shared" si="100"/>
        <v>456.74439176500073</v>
      </c>
      <c r="AE203" s="50"/>
      <c r="AF203" s="84">
        <v>175</v>
      </c>
      <c r="AG203" s="85">
        <f t="shared" si="118"/>
        <v>154999.99999999962</v>
      </c>
      <c r="AH203" s="85">
        <f t="shared" si="101"/>
        <v>833.33333333333337</v>
      </c>
      <c r="AI203" s="85">
        <f t="shared" si="119"/>
        <v>922.24999999999784</v>
      </c>
      <c r="AJ203" s="85">
        <f t="shared" si="114"/>
        <v>1755.5833333333312</v>
      </c>
      <c r="AK203" s="86">
        <f t="shared" si="102"/>
        <v>188.13393603373652</v>
      </c>
      <c r="AM203" s="80">
        <v>175</v>
      </c>
      <c r="AN203" s="59">
        <f t="shared" si="115"/>
        <v>176045.79501901666</v>
      </c>
      <c r="AO203" s="59">
        <f t="shared" si="93"/>
        <v>519.9769169364547</v>
      </c>
      <c r="AP203" s="59">
        <f t="shared" si="94"/>
        <v>1047.4724803631491</v>
      </c>
      <c r="AQ203" s="59">
        <f t="shared" si="103"/>
        <v>1567.4493972996038</v>
      </c>
      <c r="AR203" s="59">
        <f t="shared" si="116"/>
        <v>1567.4493972996038</v>
      </c>
      <c r="AS203" s="59">
        <v>0</v>
      </c>
      <c r="AT203" s="88">
        <f>IF(Obliczenia!$D$28="nie można skorzystać z programu",0,AR203-J203)</f>
        <v>9.0949470177292824E-12</v>
      </c>
    </row>
    <row r="204" spans="1:46" ht="14.1" customHeight="1" x14ac:dyDescent="0.3">
      <c r="A204" s="38"/>
      <c r="B204" s="38"/>
      <c r="C204" s="38"/>
      <c r="D204" s="80">
        <v>176</v>
      </c>
      <c r="E204" s="81">
        <f t="shared" si="104"/>
        <v>175525.81810207918</v>
      </c>
      <c r="F204" s="81">
        <f t="shared" si="105"/>
        <v>523.07077959222352</v>
      </c>
      <c r="G204" s="81">
        <f t="shared" si="105"/>
        <v>1044.3786177073712</v>
      </c>
      <c r="H204" s="81">
        <f t="shared" si="106"/>
        <v>1044.3786177073712</v>
      </c>
      <c r="I204" s="81">
        <f t="shared" si="107"/>
        <v>1567.4493972995949</v>
      </c>
      <c r="J204" s="82">
        <f t="shared" si="96"/>
        <v>1567.4493972995949</v>
      </c>
      <c r="K204" s="83">
        <f t="shared" si="108"/>
        <v>0</v>
      </c>
      <c r="L204" s="59">
        <f t="shared" si="109"/>
        <v>117017.21206805279</v>
      </c>
      <c r="M204" s="59">
        <f t="shared" si="89"/>
        <v>348.71385306148238</v>
      </c>
      <c r="N204" s="59">
        <f t="shared" si="90"/>
        <v>696.25241180491412</v>
      </c>
      <c r="O204" s="59">
        <f>'Kredyt Mieszkaniowy #naStart'!$N204+'Kredyt Mieszkaniowy #naStart'!$M204</f>
        <v>1044.9662648663966</v>
      </c>
      <c r="P204" s="59">
        <v>0</v>
      </c>
      <c r="Q204" s="59">
        <f t="shared" si="97"/>
        <v>0</v>
      </c>
      <c r="R204" s="59">
        <f t="shared" si="120"/>
        <v>696.25241180491423</v>
      </c>
      <c r="S204" s="59">
        <f t="shared" si="98"/>
        <v>1044.9662648663966</v>
      </c>
      <c r="T204" s="59">
        <f t="shared" si="110"/>
        <v>58508.606034026394</v>
      </c>
      <c r="U204" s="58">
        <f t="shared" si="91"/>
        <v>174.35692653074119</v>
      </c>
      <c r="V204" s="59">
        <f t="shared" si="92"/>
        <v>348.12620590245706</v>
      </c>
      <c r="W204" s="58">
        <f t="shared" si="111"/>
        <v>522.48313243319831</v>
      </c>
      <c r="Y204" s="84">
        <v>176</v>
      </c>
      <c r="Z204" s="85">
        <f t="shared" si="117"/>
        <v>226672.88107343004</v>
      </c>
      <c r="AA204" s="85">
        <f t="shared" si="112"/>
        <v>675.49014667768665</v>
      </c>
      <c r="AB204" s="85">
        <f t="shared" si="113"/>
        <v>1348.7036423869088</v>
      </c>
      <c r="AC204" s="85">
        <f t="shared" si="99"/>
        <v>2024.1937890645954</v>
      </c>
      <c r="AD204" s="86">
        <f t="shared" si="100"/>
        <v>456.7443917650005</v>
      </c>
      <c r="AE204" s="50"/>
      <c r="AF204" s="84">
        <v>176</v>
      </c>
      <c r="AG204" s="85">
        <f t="shared" si="118"/>
        <v>154166.66666666628</v>
      </c>
      <c r="AH204" s="85">
        <f t="shared" si="101"/>
        <v>833.33333333333337</v>
      </c>
      <c r="AI204" s="85">
        <f t="shared" si="119"/>
        <v>917.29166666666447</v>
      </c>
      <c r="AJ204" s="85">
        <f t="shared" si="114"/>
        <v>1750.6249999999977</v>
      </c>
      <c r="AK204" s="86">
        <f t="shared" si="102"/>
        <v>183.17560270040281</v>
      </c>
      <c r="AM204" s="80">
        <v>176</v>
      </c>
      <c r="AN204" s="59">
        <f t="shared" si="115"/>
        <v>175525.8181020802</v>
      </c>
      <c r="AO204" s="59">
        <f t="shared" si="93"/>
        <v>523.07077959222659</v>
      </c>
      <c r="AP204" s="59">
        <f t="shared" si="94"/>
        <v>1044.3786177073773</v>
      </c>
      <c r="AQ204" s="59">
        <f t="shared" si="103"/>
        <v>1567.4493972996038</v>
      </c>
      <c r="AR204" s="59">
        <f t="shared" si="116"/>
        <v>1567.4493972996038</v>
      </c>
      <c r="AS204" s="59">
        <v>0</v>
      </c>
      <c r="AT204" s="88">
        <f>IF(Obliczenia!$D$28="nie można skorzystać z programu",0,AR204-J204)</f>
        <v>8.8675733422860503E-12</v>
      </c>
    </row>
    <row r="205" spans="1:46" ht="14.1" customHeight="1" x14ac:dyDescent="0.3">
      <c r="A205" s="38"/>
      <c r="B205" s="38"/>
      <c r="C205" s="38"/>
      <c r="D205" s="80">
        <v>177</v>
      </c>
      <c r="E205" s="81">
        <f t="shared" si="104"/>
        <v>175002.74732248698</v>
      </c>
      <c r="F205" s="81">
        <f t="shared" si="105"/>
        <v>526.18305073079739</v>
      </c>
      <c r="G205" s="81">
        <f t="shared" si="105"/>
        <v>1041.2663465687976</v>
      </c>
      <c r="H205" s="81">
        <f t="shared" si="106"/>
        <v>1041.2663465687976</v>
      </c>
      <c r="I205" s="81">
        <f t="shared" si="107"/>
        <v>1567.4493972995949</v>
      </c>
      <c r="J205" s="82">
        <f t="shared" si="96"/>
        <v>1567.4493972995949</v>
      </c>
      <c r="K205" s="83">
        <f t="shared" si="108"/>
        <v>0</v>
      </c>
      <c r="L205" s="59">
        <f t="shared" si="109"/>
        <v>116668.49821499131</v>
      </c>
      <c r="M205" s="59">
        <f t="shared" si="89"/>
        <v>350.78870048719824</v>
      </c>
      <c r="N205" s="59">
        <f t="shared" si="90"/>
        <v>694.17756437919843</v>
      </c>
      <c r="O205" s="59">
        <f>'Kredyt Mieszkaniowy #naStart'!$N205+'Kredyt Mieszkaniowy #naStart'!$M205</f>
        <v>1044.9662648663966</v>
      </c>
      <c r="P205" s="59">
        <v>0</v>
      </c>
      <c r="Q205" s="59">
        <f t="shared" si="97"/>
        <v>0</v>
      </c>
      <c r="R205" s="59">
        <f t="shared" si="120"/>
        <v>694.17756437919843</v>
      </c>
      <c r="S205" s="59">
        <f t="shared" si="98"/>
        <v>1044.9662648663966</v>
      </c>
      <c r="T205" s="58">
        <f t="shared" si="110"/>
        <v>58334.249107495656</v>
      </c>
      <c r="U205" s="58">
        <f t="shared" si="91"/>
        <v>175.39435024359912</v>
      </c>
      <c r="V205" s="58">
        <f t="shared" si="92"/>
        <v>347.08878218959921</v>
      </c>
      <c r="W205" s="58">
        <f t="shared" si="111"/>
        <v>522.48313243319831</v>
      </c>
      <c r="Y205" s="84">
        <v>177</v>
      </c>
      <c r="Z205" s="85">
        <f t="shared" si="117"/>
        <v>225997.39092675236</v>
      </c>
      <c r="AA205" s="85">
        <f t="shared" si="112"/>
        <v>679.509313050419</v>
      </c>
      <c r="AB205" s="85">
        <f t="shared" si="113"/>
        <v>1344.6844760141767</v>
      </c>
      <c r="AC205" s="85">
        <f t="shared" si="99"/>
        <v>2024.1937890645956</v>
      </c>
      <c r="AD205" s="86">
        <f t="shared" si="100"/>
        <v>456.74439176500073</v>
      </c>
      <c r="AE205" s="50"/>
      <c r="AF205" s="84">
        <v>177</v>
      </c>
      <c r="AG205" s="85">
        <f t="shared" si="118"/>
        <v>153333.33333333294</v>
      </c>
      <c r="AH205" s="85">
        <f t="shared" si="101"/>
        <v>833.33333333333337</v>
      </c>
      <c r="AI205" s="85">
        <f t="shared" si="119"/>
        <v>912.33333333333098</v>
      </c>
      <c r="AJ205" s="85">
        <f t="shared" si="114"/>
        <v>1745.6666666666642</v>
      </c>
      <c r="AK205" s="86">
        <f t="shared" si="102"/>
        <v>178.21726936706932</v>
      </c>
      <c r="AM205" s="80">
        <v>177</v>
      </c>
      <c r="AN205" s="59">
        <f t="shared" si="115"/>
        <v>175002.74732248796</v>
      </c>
      <c r="AO205" s="59">
        <f t="shared" si="93"/>
        <v>526.18305073080035</v>
      </c>
      <c r="AP205" s="59">
        <f t="shared" si="94"/>
        <v>1041.2663465688036</v>
      </c>
      <c r="AQ205" s="59">
        <f t="shared" si="103"/>
        <v>1567.4493972996038</v>
      </c>
      <c r="AR205" s="59">
        <f t="shared" si="116"/>
        <v>1567.4493972996038</v>
      </c>
      <c r="AS205" s="59">
        <v>0</v>
      </c>
      <c r="AT205" s="88">
        <f>IF(Obliczenia!$D$28="nie można skorzystać z programu",0,AR205-J205)</f>
        <v>8.8675733422860503E-12</v>
      </c>
    </row>
    <row r="206" spans="1:46" ht="14.1" customHeight="1" x14ac:dyDescent="0.3">
      <c r="A206" s="38"/>
      <c r="B206" s="38"/>
      <c r="C206" s="38"/>
      <c r="D206" s="80">
        <v>178</v>
      </c>
      <c r="E206" s="81">
        <f t="shared" si="104"/>
        <v>174476.56427175616</v>
      </c>
      <c r="F206" s="81">
        <f t="shared" si="105"/>
        <v>529.31383988264542</v>
      </c>
      <c r="G206" s="81">
        <f t="shared" si="105"/>
        <v>1038.1355574169493</v>
      </c>
      <c r="H206" s="81">
        <f t="shared" si="106"/>
        <v>1038.1355574169493</v>
      </c>
      <c r="I206" s="81">
        <f t="shared" si="107"/>
        <v>1567.4493972995947</v>
      </c>
      <c r="J206" s="82">
        <f t="shared" si="96"/>
        <v>1567.4493972995947</v>
      </c>
      <c r="K206" s="83">
        <f t="shared" si="108"/>
        <v>0</v>
      </c>
      <c r="L206" s="59">
        <f t="shared" si="109"/>
        <v>116317.70951450411</v>
      </c>
      <c r="M206" s="59">
        <f t="shared" si="89"/>
        <v>352.87589325509691</v>
      </c>
      <c r="N206" s="59">
        <f t="shared" si="90"/>
        <v>692.09037161129947</v>
      </c>
      <c r="O206" s="59">
        <f>'Kredyt Mieszkaniowy #naStart'!$N206+'Kredyt Mieszkaniowy #naStart'!$M206</f>
        <v>1044.9662648663964</v>
      </c>
      <c r="P206" s="59">
        <v>0</v>
      </c>
      <c r="Q206" s="59">
        <f t="shared" si="97"/>
        <v>0</v>
      </c>
      <c r="R206" s="59">
        <f t="shared" si="120"/>
        <v>692.09037161129947</v>
      </c>
      <c r="S206" s="59">
        <f t="shared" si="98"/>
        <v>1044.9662648663964</v>
      </c>
      <c r="T206" s="59">
        <f t="shared" si="110"/>
        <v>58158.854757252055</v>
      </c>
      <c r="U206" s="58">
        <f t="shared" si="91"/>
        <v>176.43794662754846</v>
      </c>
      <c r="V206" s="59">
        <f t="shared" si="92"/>
        <v>346.04518580564974</v>
      </c>
      <c r="W206" s="58">
        <f t="shared" si="111"/>
        <v>522.48313243319819</v>
      </c>
      <c r="Y206" s="84">
        <v>178</v>
      </c>
      <c r="Z206" s="85">
        <f t="shared" si="117"/>
        <v>225317.88161370193</v>
      </c>
      <c r="AA206" s="85">
        <f t="shared" si="112"/>
        <v>683.55239346306882</v>
      </c>
      <c r="AB206" s="85">
        <f t="shared" si="113"/>
        <v>1340.6413956015267</v>
      </c>
      <c r="AC206" s="85">
        <f t="shared" si="99"/>
        <v>2024.1937890645954</v>
      </c>
      <c r="AD206" s="86">
        <f t="shared" si="100"/>
        <v>456.74439176500073</v>
      </c>
      <c r="AE206" s="50"/>
      <c r="AF206" s="84">
        <v>178</v>
      </c>
      <c r="AG206" s="85">
        <f t="shared" si="118"/>
        <v>152499.99999999959</v>
      </c>
      <c r="AH206" s="85">
        <f t="shared" si="101"/>
        <v>833.33333333333337</v>
      </c>
      <c r="AI206" s="85">
        <f t="shared" si="119"/>
        <v>907.37499999999761</v>
      </c>
      <c r="AJ206" s="85">
        <f t="shared" si="114"/>
        <v>1740.708333333331</v>
      </c>
      <c r="AK206" s="86">
        <f t="shared" si="102"/>
        <v>173.25893603373629</v>
      </c>
      <c r="AM206" s="80">
        <v>178</v>
      </c>
      <c r="AN206" s="59">
        <f t="shared" si="115"/>
        <v>174476.56427175718</v>
      </c>
      <c r="AO206" s="59">
        <f t="shared" si="93"/>
        <v>529.31383988264849</v>
      </c>
      <c r="AP206" s="59">
        <f t="shared" si="94"/>
        <v>1038.1355574169554</v>
      </c>
      <c r="AQ206" s="59">
        <f t="shared" si="103"/>
        <v>1567.4493972996038</v>
      </c>
      <c r="AR206" s="59">
        <f t="shared" si="116"/>
        <v>1567.4493972996038</v>
      </c>
      <c r="AS206" s="59">
        <v>0</v>
      </c>
      <c r="AT206" s="88">
        <f>IF(Obliczenia!$D$28="nie można skorzystać z programu",0,AR206-J206)</f>
        <v>9.0949470177292824E-12</v>
      </c>
    </row>
    <row r="207" spans="1:46" ht="14.1" customHeight="1" x14ac:dyDescent="0.3">
      <c r="A207" s="38"/>
      <c r="B207" s="38"/>
      <c r="C207" s="38"/>
      <c r="D207" s="80">
        <v>179</v>
      </c>
      <c r="E207" s="81">
        <f t="shared" si="104"/>
        <v>173947.25043187352</v>
      </c>
      <c r="F207" s="81">
        <f t="shared" si="105"/>
        <v>532.46325722994732</v>
      </c>
      <c r="G207" s="81">
        <f t="shared" si="105"/>
        <v>1034.9861400696475</v>
      </c>
      <c r="H207" s="81">
        <f t="shared" si="106"/>
        <v>1034.9861400696475</v>
      </c>
      <c r="I207" s="81">
        <f t="shared" si="107"/>
        <v>1567.4493972995949</v>
      </c>
      <c r="J207" s="82">
        <f t="shared" si="96"/>
        <v>1567.4493972995949</v>
      </c>
      <c r="K207" s="83">
        <f t="shared" si="108"/>
        <v>0</v>
      </c>
      <c r="L207" s="59">
        <f t="shared" si="109"/>
        <v>115964.83362124901</v>
      </c>
      <c r="M207" s="59">
        <f t="shared" si="89"/>
        <v>354.9755048199649</v>
      </c>
      <c r="N207" s="59">
        <f t="shared" si="90"/>
        <v>689.99076004643166</v>
      </c>
      <c r="O207" s="59">
        <f>'Kredyt Mieszkaniowy #naStart'!$N207+'Kredyt Mieszkaniowy #naStart'!$M207</f>
        <v>1044.9662648663966</v>
      </c>
      <c r="P207" s="59">
        <v>0</v>
      </c>
      <c r="Q207" s="59">
        <f t="shared" si="97"/>
        <v>0</v>
      </c>
      <c r="R207" s="59">
        <f t="shared" si="120"/>
        <v>689.99076004643166</v>
      </c>
      <c r="S207" s="59">
        <f t="shared" si="98"/>
        <v>1044.9662648663966</v>
      </c>
      <c r="T207" s="58">
        <f t="shared" si="110"/>
        <v>57982.416810624505</v>
      </c>
      <c r="U207" s="58">
        <f t="shared" si="91"/>
        <v>177.48775240998245</v>
      </c>
      <c r="V207" s="58">
        <f t="shared" si="92"/>
        <v>344.99538002321583</v>
      </c>
      <c r="W207" s="58">
        <f t="shared" si="111"/>
        <v>522.48313243319831</v>
      </c>
      <c r="Y207" s="84">
        <v>179</v>
      </c>
      <c r="Z207" s="85">
        <f t="shared" si="117"/>
        <v>224634.32922023887</v>
      </c>
      <c r="AA207" s="85">
        <f t="shared" si="112"/>
        <v>687.61953020417434</v>
      </c>
      <c r="AB207" s="85">
        <f t="shared" si="113"/>
        <v>1336.5742588604214</v>
      </c>
      <c r="AC207" s="85">
        <f t="shared" si="99"/>
        <v>2024.1937890645959</v>
      </c>
      <c r="AD207" s="86">
        <f t="shared" si="100"/>
        <v>456.74439176500096</v>
      </c>
      <c r="AE207" s="50"/>
      <c r="AF207" s="84">
        <v>179</v>
      </c>
      <c r="AG207" s="85">
        <f t="shared" si="118"/>
        <v>151666.66666666625</v>
      </c>
      <c r="AH207" s="85">
        <f t="shared" si="101"/>
        <v>833.33333333333337</v>
      </c>
      <c r="AI207" s="85">
        <f t="shared" si="119"/>
        <v>902.41666666666424</v>
      </c>
      <c r="AJ207" s="85">
        <f t="shared" si="114"/>
        <v>1735.7499999999977</v>
      </c>
      <c r="AK207" s="86">
        <f t="shared" si="102"/>
        <v>168.30060270040281</v>
      </c>
      <c r="AM207" s="80">
        <v>179</v>
      </c>
      <c r="AN207" s="59">
        <f t="shared" si="115"/>
        <v>173947.25043187453</v>
      </c>
      <c r="AO207" s="59">
        <f t="shared" si="93"/>
        <v>532.46325722995039</v>
      </c>
      <c r="AP207" s="59">
        <f t="shared" si="94"/>
        <v>1034.9861400696534</v>
      </c>
      <c r="AQ207" s="59">
        <f t="shared" si="103"/>
        <v>1567.4493972996038</v>
      </c>
      <c r="AR207" s="59">
        <f t="shared" si="116"/>
        <v>1567.4493972996038</v>
      </c>
      <c r="AS207" s="59">
        <v>0</v>
      </c>
      <c r="AT207" s="88">
        <f>IF(Obliczenia!$D$28="nie można skorzystać z programu",0,AR207-J207)</f>
        <v>8.8675733422860503E-12</v>
      </c>
    </row>
    <row r="208" spans="1:46" ht="14.1" customHeight="1" x14ac:dyDescent="0.3">
      <c r="A208" s="38"/>
      <c r="B208" s="38"/>
      <c r="C208" s="38"/>
      <c r="D208" s="80">
        <v>180</v>
      </c>
      <c r="E208" s="81">
        <f t="shared" si="104"/>
        <v>173414.78717464357</v>
      </c>
      <c r="F208" s="81">
        <f t="shared" si="105"/>
        <v>535.63141361046542</v>
      </c>
      <c r="G208" s="81">
        <f t="shared" si="105"/>
        <v>1031.8179836891293</v>
      </c>
      <c r="H208" s="81">
        <f t="shared" si="106"/>
        <v>1031.8179836891293</v>
      </c>
      <c r="I208" s="81">
        <f t="shared" si="107"/>
        <v>1567.4493972995947</v>
      </c>
      <c r="J208" s="82">
        <f t="shared" si="96"/>
        <v>1567.4493972995947</v>
      </c>
      <c r="K208" s="83">
        <f t="shared" si="108"/>
        <v>0</v>
      </c>
      <c r="L208" s="59">
        <f t="shared" si="109"/>
        <v>115609.85811642905</v>
      </c>
      <c r="M208" s="59">
        <f t="shared" si="89"/>
        <v>357.08760907364359</v>
      </c>
      <c r="N208" s="59">
        <f t="shared" si="90"/>
        <v>687.87865579275285</v>
      </c>
      <c r="O208" s="59">
        <f>'Kredyt Mieszkaniowy #naStart'!$N208+'Kredyt Mieszkaniowy #naStart'!$M208</f>
        <v>1044.9662648663964</v>
      </c>
      <c r="P208" s="59">
        <v>0</v>
      </c>
      <c r="Q208" s="59">
        <f t="shared" si="97"/>
        <v>0</v>
      </c>
      <c r="R208" s="59">
        <f t="shared" si="120"/>
        <v>687.87865579275285</v>
      </c>
      <c r="S208" s="59">
        <f t="shared" si="98"/>
        <v>1044.9662648663964</v>
      </c>
      <c r="T208" s="59">
        <f t="shared" si="110"/>
        <v>57804.929058214526</v>
      </c>
      <c r="U208" s="58">
        <f t="shared" si="91"/>
        <v>178.5438045368218</v>
      </c>
      <c r="V208" s="59">
        <f t="shared" si="92"/>
        <v>343.93932789637643</v>
      </c>
      <c r="W208" s="58">
        <f t="shared" si="111"/>
        <v>522.48313243319819</v>
      </c>
      <c r="Y208" s="84">
        <v>180</v>
      </c>
      <c r="Z208" s="85">
        <f t="shared" si="117"/>
        <v>223946.70969003468</v>
      </c>
      <c r="AA208" s="85">
        <f t="shared" si="112"/>
        <v>691.71086640888905</v>
      </c>
      <c r="AB208" s="85">
        <f t="shared" si="113"/>
        <v>1332.4829226557065</v>
      </c>
      <c r="AC208" s="85">
        <f t="shared" si="99"/>
        <v>2024.1937890645954</v>
      </c>
      <c r="AD208" s="86">
        <f t="shared" si="100"/>
        <v>456.74439176500073</v>
      </c>
      <c r="AE208" s="50"/>
      <c r="AF208" s="84">
        <v>180</v>
      </c>
      <c r="AG208" s="85">
        <f t="shared" si="118"/>
        <v>150833.33333333291</v>
      </c>
      <c r="AH208" s="85">
        <f t="shared" si="101"/>
        <v>833.33333333333337</v>
      </c>
      <c r="AI208" s="85">
        <f t="shared" si="119"/>
        <v>897.45833333333087</v>
      </c>
      <c r="AJ208" s="85">
        <f t="shared" si="114"/>
        <v>1730.7916666666642</v>
      </c>
      <c r="AK208" s="86">
        <f t="shared" si="102"/>
        <v>163.34226936706955</v>
      </c>
      <c r="AM208" s="80">
        <v>180</v>
      </c>
      <c r="AN208" s="59">
        <f t="shared" si="115"/>
        <v>173414.78717464459</v>
      </c>
      <c r="AO208" s="59">
        <f t="shared" si="93"/>
        <v>535.6314136104686</v>
      </c>
      <c r="AP208" s="59">
        <f t="shared" si="94"/>
        <v>1031.8179836891354</v>
      </c>
      <c r="AQ208" s="59">
        <f t="shared" si="103"/>
        <v>1567.449397299604</v>
      </c>
      <c r="AR208" s="59">
        <f t="shared" si="116"/>
        <v>1567.449397299604</v>
      </c>
      <c r="AS208" s="59">
        <v>0</v>
      </c>
      <c r="AT208" s="88">
        <f>IF(Obliczenia!$D$28="nie można skorzystać z programu",0,AR208-J208)</f>
        <v>9.3223206931725144E-12</v>
      </c>
    </row>
    <row r="209" spans="1:46" ht="14.1" customHeight="1" x14ac:dyDescent="0.3">
      <c r="A209" s="38"/>
      <c r="B209" s="38"/>
      <c r="C209" s="38"/>
      <c r="D209" s="80">
        <v>181</v>
      </c>
      <c r="E209" s="81">
        <f t="shared" si="104"/>
        <v>172879.15576103312</v>
      </c>
      <c r="F209" s="81">
        <f t="shared" si="105"/>
        <v>538.81842052144782</v>
      </c>
      <c r="G209" s="81">
        <f t="shared" si="105"/>
        <v>1028.6309767781472</v>
      </c>
      <c r="H209" s="81">
        <f t="shared" si="106"/>
        <v>1028.6309767781472</v>
      </c>
      <c r="I209" s="81">
        <f t="shared" si="107"/>
        <v>1567.4493972995949</v>
      </c>
      <c r="J209" s="82">
        <f t="shared" si="96"/>
        <v>1567.4493972995949</v>
      </c>
      <c r="K209" s="83">
        <f t="shared" si="108"/>
        <v>0</v>
      </c>
      <c r="L209" s="59">
        <f t="shared" si="109"/>
        <v>115252.77050735541</v>
      </c>
      <c r="M209" s="59">
        <f t="shared" si="89"/>
        <v>359.21228034763186</v>
      </c>
      <c r="N209" s="59">
        <f t="shared" si="90"/>
        <v>685.75398451876481</v>
      </c>
      <c r="O209" s="59">
        <f>'Kredyt Mieszkaniowy #naStart'!$N209+'Kredyt Mieszkaniowy #naStart'!$M209</f>
        <v>1044.9662648663966</v>
      </c>
      <c r="P209" s="59">
        <v>0</v>
      </c>
      <c r="Q209" s="59">
        <f t="shared" si="97"/>
        <v>0</v>
      </c>
      <c r="R209" s="59">
        <f t="shared" si="120"/>
        <v>685.75398451876481</v>
      </c>
      <c r="S209" s="59">
        <f t="shared" si="98"/>
        <v>1044.9662648663966</v>
      </c>
      <c r="T209" s="58">
        <f t="shared" si="110"/>
        <v>57626.385253677705</v>
      </c>
      <c r="U209" s="58">
        <f t="shared" si="91"/>
        <v>179.60614017381593</v>
      </c>
      <c r="V209" s="58">
        <f t="shared" si="92"/>
        <v>342.8769922593824</v>
      </c>
      <c r="W209" s="58">
        <f t="shared" si="111"/>
        <v>522.48313243319831</v>
      </c>
      <c r="Y209" s="84">
        <v>181</v>
      </c>
      <c r="Z209" s="85">
        <f t="shared" si="117"/>
        <v>223254.99882362579</v>
      </c>
      <c r="AA209" s="85">
        <f t="shared" si="112"/>
        <v>695.82654606402184</v>
      </c>
      <c r="AB209" s="85">
        <f t="shared" si="113"/>
        <v>1328.3672430005734</v>
      </c>
      <c r="AC209" s="85">
        <f t="shared" si="99"/>
        <v>2024.1937890645952</v>
      </c>
      <c r="AD209" s="86">
        <f t="shared" si="100"/>
        <v>456.74439176500027</v>
      </c>
      <c r="AE209" s="50"/>
      <c r="AF209" s="84">
        <v>181</v>
      </c>
      <c r="AG209" s="85">
        <f t="shared" si="118"/>
        <v>149999.99999999956</v>
      </c>
      <c r="AH209" s="85">
        <f t="shared" si="101"/>
        <v>833.33333333333337</v>
      </c>
      <c r="AI209" s="85">
        <f t="shared" si="119"/>
        <v>892.4999999999975</v>
      </c>
      <c r="AJ209" s="85">
        <f t="shared" si="114"/>
        <v>1725.8333333333308</v>
      </c>
      <c r="AK209" s="86">
        <f t="shared" si="102"/>
        <v>158.38393603373584</v>
      </c>
      <c r="AM209" s="80">
        <v>181</v>
      </c>
      <c r="AN209" s="59">
        <f t="shared" si="115"/>
        <v>172879.15576103411</v>
      </c>
      <c r="AO209" s="59">
        <f t="shared" si="93"/>
        <v>538.81842052145089</v>
      </c>
      <c r="AP209" s="59">
        <f t="shared" si="94"/>
        <v>1028.6309767781529</v>
      </c>
      <c r="AQ209" s="59">
        <f t="shared" si="103"/>
        <v>1567.4493972996038</v>
      </c>
      <c r="AR209" s="59">
        <f t="shared" si="116"/>
        <v>1567.4493972996038</v>
      </c>
      <c r="AS209" s="59">
        <v>0</v>
      </c>
      <c r="AT209" s="88">
        <f>IF(Obliczenia!$D$28="nie można skorzystać z programu",0,AR209-J209)</f>
        <v>8.8675733422860503E-12</v>
      </c>
    </row>
    <row r="210" spans="1:46" ht="14.1" customHeight="1" x14ac:dyDescent="0.3">
      <c r="A210" s="38"/>
      <c r="B210" s="38"/>
      <c r="C210" s="38"/>
      <c r="D210" s="80">
        <v>182</v>
      </c>
      <c r="E210" s="81">
        <f t="shared" si="104"/>
        <v>172340.33734051167</v>
      </c>
      <c r="F210" s="81">
        <f t="shared" si="105"/>
        <v>542.02439012355035</v>
      </c>
      <c r="G210" s="81">
        <f t="shared" si="105"/>
        <v>1025.4250071760443</v>
      </c>
      <c r="H210" s="81">
        <f t="shared" si="106"/>
        <v>1025.4250071760443</v>
      </c>
      <c r="I210" s="81">
        <f t="shared" si="107"/>
        <v>1567.4493972995947</v>
      </c>
      <c r="J210" s="82">
        <f t="shared" si="96"/>
        <v>1567.4493972995947</v>
      </c>
      <c r="K210" s="83">
        <f t="shared" si="108"/>
        <v>0</v>
      </c>
      <c r="L210" s="59">
        <f t="shared" si="109"/>
        <v>114893.55822700777</v>
      </c>
      <c r="M210" s="59">
        <f t="shared" si="89"/>
        <v>361.34959341570021</v>
      </c>
      <c r="N210" s="59">
        <f t="shared" si="90"/>
        <v>683.61667145069623</v>
      </c>
      <c r="O210" s="59">
        <f>'Kredyt Mieszkaniowy #naStart'!$N210+'Kredyt Mieszkaniowy #naStart'!$M210</f>
        <v>1044.9662648663964</v>
      </c>
      <c r="P210" s="59">
        <v>0</v>
      </c>
      <c r="Q210" s="59">
        <f t="shared" si="97"/>
        <v>0</v>
      </c>
      <c r="R210" s="59">
        <f t="shared" si="120"/>
        <v>683.61667145069623</v>
      </c>
      <c r="S210" s="59">
        <f t="shared" si="98"/>
        <v>1044.9662648663964</v>
      </c>
      <c r="T210" s="59">
        <f t="shared" si="110"/>
        <v>57446.779113503886</v>
      </c>
      <c r="U210" s="58">
        <f t="shared" si="91"/>
        <v>180.67479670785011</v>
      </c>
      <c r="V210" s="59">
        <f t="shared" si="92"/>
        <v>341.80833572534812</v>
      </c>
      <c r="W210" s="58">
        <f t="shared" si="111"/>
        <v>522.48313243319819</v>
      </c>
      <c r="Y210" s="84">
        <v>182</v>
      </c>
      <c r="Z210" s="85">
        <f t="shared" si="117"/>
        <v>222559.17227756177</v>
      </c>
      <c r="AA210" s="85">
        <f t="shared" si="112"/>
        <v>699.96671401310277</v>
      </c>
      <c r="AB210" s="85">
        <f t="shared" si="113"/>
        <v>1324.2270750514926</v>
      </c>
      <c r="AC210" s="85">
        <f t="shared" si="99"/>
        <v>2024.1937890645954</v>
      </c>
      <c r="AD210" s="86">
        <f t="shared" si="100"/>
        <v>456.74439176500073</v>
      </c>
      <c r="AE210" s="50"/>
      <c r="AF210" s="84">
        <v>182</v>
      </c>
      <c r="AG210" s="85">
        <f t="shared" si="118"/>
        <v>149166.66666666622</v>
      </c>
      <c r="AH210" s="85">
        <f t="shared" si="101"/>
        <v>833.33333333333337</v>
      </c>
      <c r="AI210" s="85">
        <f t="shared" si="119"/>
        <v>887.54166666666413</v>
      </c>
      <c r="AJ210" s="85">
        <f t="shared" si="114"/>
        <v>1720.8749999999975</v>
      </c>
      <c r="AK210" s="86">
        <f t="shared" si="102"/>
        <v>153.42560270040281</v>
      </c>
      <c r="AM210" s="80">
        <v>182</v>
      </c>
      <c r="AN210" s="59">
        <f t="shared" si="115"/>
        <v>172340.33734051266</v>
      </c>
      <c r="AO210" s="59">
        <f t="shared" si="93"/>
        <v>542.02439012355342</v>
      </c>
      <c r="AP210" s="59">
        <f t="shared" si="94"/>
        <v>1025.4250071760505</v>
      </c>
      <c r="AQ210" s="59">
        <f t="shared" si="103"/>
        <v>1567.4493972996038</v>
      </c>
      <c r="AR210" s="59">
        <f t="shared" si="116"/>
        <v>1567.4493972996038</v>
      </c>
      <c r="AS210" s="59">
        <v>0</v>
      </c>
      <c r="AT210" s="88">
        <f>IF(Obliczenia!$D$28="nie można skorzystać z programu",0,AR210-J210)</f>
        <v>9.0949470177292824E-12</v>
      </c>
    </row>
    <row r="211" spans="1:46" ht="14.1" customHeight="1" x14ac:dyDescent="0.3">
      <c r="A211" s="38"/>
      <c r="B211" s="38"/>
      <c r="C211" s="38"/>
      <c r="D211" s="80">
        <v>183</v>
      </c>
      <c r="E211" s="81">
        <f t="shared" si="104"/>
        <v>171798.31295038812</v>
      </c>
      <c r="F211" s="81">
        <f t="shared" si="105"/>
        <v>545.24943524478545</v>
      </c>
      <c r="G211" s="81">
        <f t="shared" si="105"/>
        <v>1022.1999620548095</v>
      </c>
      <c r="H211" s="81">
        <f t="shared" si="106"/>
        <v>1022.1999620548095</v>
      </c>
      <c r="I211" s="81">
        <f t="shared" si="107"/>
        <v>1567.4493972995949</v>
      </c>
      <c r="J211" s="82">
        <f t="shared" si="96"/>
        <v>1567.4493972995949</v>
      </c>
      <c r="K211" s="83">
        <f t="shared" si="108"/>
        <v>0</v>
      </c>
      <c r="L211" s="59">
        <f t="shared" si="109"/>
        <v>114532.20863359208</v>
      </c>
      <c r="M211" s="59">
        <f t="shared" si="89"/>
        <v>363.49962349652367</v>
      </c>
      <c r="N211" s="59">
        <f t="shared" si="90"/>
        <v>681.46664136987295</v>
      </c>
      <c r="O211" s="59">
        <f>'Kredyt Mieszkaniowy #naStart'!$N211+'Kredyt Mieszkaniowy #naStart'!$M211</f>
        <v>1044.9662648663966</v>
      </c>
      <c r="P211" s="59">
        <v>0</v>
      </c>
      <c r="Q211" s="59">
        <f t="shared" si="97"/>
        <v>0</v>
      </c>
      <c r="R211" s="59">
        <f t="shared" si="120"/>
        <v>681.46664136987295</v>
      </c>
      <c r="S211" s="59">
        <f t="shared" si="98"/>
        <v>1044.9662648663966</v>
      </c>
      <c r="T211" s="58">
        <f t="shared" si="110"/>
        <v>57266.104316796038</v>
      </c>
      <c r="U211" s="58">
        <f t="shared" si="91"/>
        <v>181.74981174826183</v>
      </c>
      <c r="V211" s="58">
        <f t="shared" si="92"/>
        <v>340.73332068493647</v>
      </c>
      <c r="W211" s="58">
        <f t="shared" si="111"/>
        <v>522.48313243319831</v>
      </c>
      <c r="Y211" s="84">
        <v>183</v>
      </c>
      <c r="Z211" s="85">
        <f t="shared" si="117"/>
        <v>221859.20556354866</v>
      </c>
      <c r="AA211" s="85">
        <f t="shared" si="112"/>
        <v>704.13151596148077</v>
      </c>
      <c r="AB211" s="85">
        <f t="shared" si="113"/>
        <v>1320.0622731031146</v>
      </c>
      <c r="AC211" s="85">
        <f t="shared" si="99"/>
        <v>2024.1937890645954</v>
      </c>
      <c r="AD211" s="86">
        <f t="shared" si="100"/>
        <v>456.7443917650005</v>
      </c>
      <c r="AE211" s="50"/>
      <c r="AF211" s="84">
        <v>183</v>
      </c>
      <c r="AG211" s="85">
        <f t="shared" si="118"/>
        <v>148333.33333333288</v>
      </c>
      <c r="AH211" s="85">
        <f t="shared" si="101"/>
        <v>833.33333333333337</v>
      </c>
      <c r="AI211" s="85">
        <f t="shared" si="119"/>
        <v>882.58333333333064</v>
      </c>
      <c r="AJ211" s="85">
        <f t="shared" si="114"/>
        <v>1715.916666666664</v>
      </c>
      <c r="AK211" s="86">
        <f t="shared" si="102"/>
        <v>148.46726936706909</v>
      </c>
      <c r="AM211" s="80">
        <v>183</v>
      </c>
      <c r="AN211" s="59">
        <f t="shared" si="115"/>
        <v>171798.31295038911</v>
      </c>
      <c r="AO211" s="59">
        <f t="shared" si="93"/>
        <v>545.24943524478863</v>
      </c>
      <c r="AP211" s="59">
        <f t="shared" si="94"/>
        <v>1022.1999620548153</v>
      </c>
      <c r="AQ211" s="59">
        <f t="shared" si="103"/>
        <v>1567.4493972996038</v>
      </c>
      <c r="AR211" s="59">
        <f t="shared" si="116"/>
        <v>1567.4493972996038</v>
      </c>
      <c r="AS211" s="59">
        <v>0</v>
      </c>
      <c r="AT211" s="88">
        <f>IF(Obliczenia!$D$28="nie można skorzystać z programu",0,AR211-J211)</f>
        <v>8.8675733422860503E-12</v>
      </c>
    </row>
    <row r="212" spans="1:46" ht="14.1" customHeight="1" x14ac:dyDescent="0.3">
      <c r="A212" s="38"/>
      <c r="B212" s="38"/>
      <c r="C212" s="38"/>
      <c r="D212" s="80">
        <v>184</v>
      </c>
      <c r="E212" s="81">
        <f t="shared" si="104"/>
        <v>171253.06351514332</v>
      </c>
      <c r="F212" s="81">
        <f t="shared" si="105"/>
        <v>548.49366938449191</v>
      </c>
      <c r="G212" s="81">
        <f t="shared" si="105"/>
        <v>1018.9557279151029</v>
      </c>
      <c r="H212" s="81">
        <f t="shared" si="106"/>
        <v>1018.9557279151029</v>
      </c>
      <c r="I212" s="81">
        <f t="shared" si="107"/>
        <v>1567.4493972995949</v>
      </c>
      <c r="J212" s="82">
        <f t="shared" si="96"/>
        <v>1567.4493972995949</v>
      </c>
      <c r="K212" s="83">
        <f t="shared" si="108"/>
        <v>0</v>
      </c>
      <c r="L212" s="59">
        <f t="shared" si="109"/>
        <v>114168.70901009555</v>
      </c>
      <c r="M212" s="59">
        <f t="shared" si="89"/>
        <v>365.66244625632794</v>
      </c>
      <c r="N212" s="59">
        <f t="shared" si="90"/>
        <v>679.30381861006856</v>
      </c>
      <c r="O212" s="59">
        <f>'Kredyt Mieszkaniowy #naStart'!$N212+'Kredyt Mieszkaniowy #naStart'!$M212</f>
        <v>1044.9662648663966</v>
      </c>
      <c r="P212" s="59">
        <v>0</v>
      </c>
      <c r="Q212" s="59">
        <f t="shared" si="97"/>
        <v>0</v>
      </c>
      <c r="R212" s="59">
        <f t="shared" si="120"/>
        <v>679.30381861006867</v>
      </c>
      <c r="S212" s="59">
        <f t="shared" si="98"/>
        <v>1044.9662648663966</v>
      </c>
      <c r="T212" s="59">
        <f t="shared" si="110"/>
        <v>57084.354505047777</v>
      </c>
      <c r="U212" s="58">
        <f t="shared" si="91"/>
        <v>182.83122312816397</v>
      </c>
      <c r="V212" s="59">
        <f t="shared" si="92"/>
        <v>339.65190930503428</v>
      </c>
      <c r="W212" s="58">
        <f t="shared" si="111"/>
        <v>522.48313243319831</v>
      </c>
      <c r="Y212" s="84">
        <v>184</v>
      </c>
      <c r="Z212" s="85">
        <f t="shared" si="117"/>
        <v>221155.07404758717</v>
      </c>
      <c r="AA212" s="85">
        <f t="shared" si="112"/>
        <v>708.32109848145137</v>
      </c>
      <c r="AB212" s="85">
        <f t="shared" si="113"/>
        <v>1315.8726905831436</v>
      </c>
      <c r="AC212" s="85">
        <f t="shared" si="99"/>
        <v>2024.193789064595</v>
      </c>
      <c r="AD212" s="86">
        <f t="shared" si="100"/>
        <v>456.74439176500005</v>
      </c>
      <c r="AE212" s="50"/>
      <c r="AF212" s="84">
        <v>184</v>
      </c>
      <c r="AG212" s="85">
        <f t="shared" si="118"/>
        <v>147499.99999999953</v>
      </c>
      <c r="AH212" s="85">
        <f t="shared" si="101"/>
        <v>833.33333333333337</v>
      </c>
      <c r="AI212" s="85">
        <f t="shared" si="119"/>
        <v>877.62499999999727</v>
      </c>
      <c r="AJ212" s="85">
        <f t="shared" si="114"/>
        <v>1710.9583333333308</v>
      </c>
      <c r="AK212" s="86">
        <f t="shared" si="102"/>
        <v>143.50893603373584</v>
      </c>
      <c r="AM212" s="80">
        <v>184</v>
      </c>
      <c r="AN212" s="59">
        <f t="shared" si="115"/>
        <v>171253.06351514431</v>
      </c>
      <c r="AO212" s="59">
        <f t="shared" si="93"/>
        <v>548.49366938449509</v>
      </c>
      <c r="AP212" s="59">
        <f t="shared" si="94"/>
        <v>1018.9557279151087</v>
      </c>
      <c r="AQ212" s="59">
        <f t="shared" si="103"/>
        <v>1567.4493972996038</v>
      </c>
      <c r="AR212" s="59">
        <f t="shared" si="116"/>
        <v>1567.4493972996038</v>
      </c>
      <c r="AS212" s="59">
        <v>0</v>
      </c>
      <c r="AT212" s="88">
        <f>IF(Obliczenia!$D$28="nie można skorzystać z programu",0,AR212-J212)</f>
        <v>8.8675733422860503E-12</v>
      </c>
    </row>
    <row r="213" spans="1:46" ht="14.1" customHeight="1" x14ac:dyDescent="0.3">
      <c r="A213" s="38"/>
      <c r="B213" s="38"/>
      <c r="C213" s="38"/>
      <c r="D213" s="80">
        <v>185</v>
      </c>
      <c r="E213" s="81">
        <f t="shared" si="104"/>
        <v>170704.56984575884</v>
      </c>
      <c r="F213" s="81">
        <f t="shared" si="105"/>
        <v>551.75720671732972</v>
      </c>
      <c r="G213" s="81">
        <f t="shared" si="105"/>
        <v>1015.6921905822651</v>
      </c>
      <c r="H213" s="81">
        <f t="shared" si="106"/>
        <v>1015.6921905822651</v>
      </c>
      <c r="I213" s="81">
        <f t="shared" si="107"/>
        <v>1567.4493972995949</v>
      </c>
      <c r="J213" s="82">
        <f t="shared" si="96"/>
        <v>1567.4493972995949</v>
      </c>
      <c r="K213" s="83">
        <f t="shared" si="108"/>
        <v>0</v>
      </c>
      <c r="L213" s="59">
        <f t="shared" si="109"/>
        <v>113803.04656383922</v>
      </c>
      <c r="M213" s="59">
        <f t="shared" ref="M213:M276" si="121">IF($B$13-D213&gt;=0,PPMT($B$29/12,1,$B$13-D212,-L213),0)</f>
        <v>367.83813781155317</v>
      </c>
      <c r="N213" s="59">
        <f t="shared" ref="N213:N276" si="122">L213*$B$29/12</f>
        <v>677.12812705484339</v>
      </c>
      <c r="O213" s="59">
        <f>'Kredyt Mieszkaniowy #naStart'!$N213+'Kredyt Mieszkaniowy #naStart'!$M213</f>
        <v>1044.9662648663966</v>
      </c>
      <c r="P213" s="59">
        <v>0</v>
      </c>
      <c r="Q213" s="59">
        <f t="shared" si="97"/>
        <v>0</v>
      </c>
      <c r="R213" s="59">
        <f t="shared" si="120"/>
        <v>677.12812705484339</v>
      </c>
      <c r="S213" s="59">
        <f t="shared" si="98"/>
        <v>1044.9662648663966</v>
      </c>
      <c r="T213" s="58">
        <f t="shared" si="110"/>
        <v>56901.52328191961</v>
      </c>
      <c r="U213" s="58">
        <f t="shared" ref="U213:U276" si="123">IF($B$13-D213&gt;=0,PPMT($B$30/12,1,$B$13-D212,-T213),0)</f>
        <v>183.91906890577658</v>
      </c>
      <c r="V213" s="58">
        <f t="shared" ref="V213:V276" si="124">T213*$B$29/12</f>
        <v>338.56406352742169</v>
      </c>
      <c r="W213" s="58">
        <f t="shared" si="111"/>
        <v>522.48313243319831</v>
      </c>
      <c r="Y213" s="84">
        <v>185</v>
      </c>
      <c r="Z213" s="85">
        <f t="shared" si="117"/>
        <v>220446.75294910572</v>
      </c>
      <c r="AA213" s="85">
        <f t="shared" si="112"/>
        <v>712.53560901741616</v>
      </c>
      <c r="AB213" s="85">
        <f t="shared" si="113"/>
        <v>1311.658180047179</v>
      </c>
      <c r="AC213" s="85">
        <f t="shared" si="99"/>
        <v>2024.1937890645952</v>
      </c>
      <c r="AD213" s="86">
        <f t="shared" si="100"/>
        <v>456.74439176500027</v>
      </c>
      <c r="AE213" s="50"/>
      <c r="AF213" s="84">
        <v>185</v>
      </c>
      <c r="AG213" s="85">
        <f t="shared" si="118"/>
        <v>146666.66666666619</v>
      </c>
      <c r="AH213" s="85">
        <f t="shared" si="101"/>
        <v>833.33333333333337</v>
      </c>
      <c r="AI213" s="85">
        <f t="shared" si="119"/>
        <v>872.6666666666639</v>
      </c>
      <c r="AJ213" s="85">
        <f t="shared" si="114"/>
        <v>1705.9999999999973</v>
      </c>
      <c r="AK213" s="86">
        <f t="shared" si="102"/>
        <v>138.55060270040235</v>
      </c>
      <c r="AM213" s="80">
        <v>185</v>
      </c>
      <c r="AN213" s="59">
        <f t="shared" si="115"/>
        <v>170704.5698457598</v>
      </c>
      <c r="AO213" s="59">
        <f t="shared" ref="AO213:AO276" si="125">IF($B$13-AM213&gt;=0,PPMT($B$29/12,1,$B$13-AM212,-AN213),0)</f>
        <v>551.75720671733291</v>
      </c>
      <c r="AP213" s="59">
        <f t="shared" ref="AP213:AP276" si="126">AN213*$B$29/12</f>
        <v>1015.6921905822709</v>
      </c>
      <c r="AQ213" s="59">
        <f t="shared" si="103"/>
        <v>1567.4493972996038</v>
      </c>
      <c r="AR213" s="59">
        <f t="shared" si="116"/>
        <v>1567.4493972996038</v>
      </c>
      <c r="AS213" s="59">
        <v>0</v>
      </c>
      <c r="AT213" s="88">
        <f>IF(Obliczenia!$D$28="nie można skorzystać z programu",0,AR213-J213)</f>
        <v>8.8675733422860503E-12</v>
      </c>
    </row>
    <row r="214" spans="1:46" ht="14.1" customHeight="1" x14ac:dyDescent="0.3">
      <c r="A214" s="38"/>
      <c r="B214" s="38"/>
      <c r="C214" s="38"/>
      <c r="D214" s="80">
        <v>186</v>
      </c>
      <c r="E214" s="81">
        <f t="shared" si="104"/>
        <v>170152.81263904148</v>
      </c>
      <c r="F214" s="81">
        <f t="shared" si="105"/>
        <v>555.04016209729775</v>
      </c>
      <c r="G214" s="81">
        <f t="shared" si="105"/>
        <v>1012.4092352022969</v>
      </c>
      <c r="H214" s="81">
        <f t="shared" si="106"/>
        <v>1012.4092352022969</v>
      </c>
      <c r="I214" s="81">
        <f t="shared" si="107"/>
        <v>1567.4493972995947</v>
      </c>
      <c r="J214" s="82">
        <f t="shared" si="96"/>
        <v>1567.4493972995947</v>
      </c>
      <c r="K214" s="83">
        <f t="shared" si="108"/>
        <v>0</v>
      </c>
      <c r="L214" s="59">
        <f t="shared" si="109"/>
        <v>113435.20842602766</v>
      </c>
      <c r="M214" s="59">
        <f t="shared" si="121"/>
        <v>370.02677473153182</v>
      </c>
      <c r="N214" s="59">
        <f t="shared" si="122"/>
        <v>674.93949013486463</v>
      </c>
      <c r="O214" s="59">
        <f>'Kredyt Mieszkaniowy #naStart'!$N214+'Kredyt Mieszkaniowy #naStart'!$M214</f>
        <v>1044.9662648663964</v>
      </c>
      <c r="P214" s="59">
        <v>0</v>
      </c>
      <c r="Q214" s="59">
        <f t="shared" si="97"/>
        <v>0</v>
      </c>
      <c r="R214" s="59">
        <f t="shared" si="120"/>
        <v>674.93949013486463</v>
      </c>
      <c r="S214" s="59">
        <f t="shared" si="98"/>
        <v>1044.9662648663964</v>
      </c>
      <c r="T214" s="59">
        <f t="shared" si="110"/>
        <v>56717.60421301383</v>
      </c>
      <c r="U214" s="58">
        <f t="shared" si="123"/>
        <v>185.01338736576591</v>
      </c>
      <c r="V214" s="59">
        <f t="shared" si="124"/>
        <v>337.46974506743231</v>
      </c>
      <c r="W214" s="58">
        <f t="shared" si="111"/>
        <v>522.48313243319819</v>
      </c>
      <c r="Y214" s="84">
        <v>186</v>
      </c>
      <c r="Z214" s="85">
        <f t="shared" si="117"/>
        <v>219734.2173400883</v>
      </c>
      <c r="AA214" s="85">
        <f t="shared" si="112"/>
        <v>716.77519589106964</v>
      </c>
      <c r="AB214" s="85">
        <f t="shared" si="113"/>
        <v>1307.4185931735253</v>
      </c>
      <c r="AC214" s="85">
        <f t="shared" si="99"/>
        <v>2024.193789064595</v>
      </c>
      <c r="AD214" s="86">
        <f t="shared" si="100"/>
        <v>456.74439176500027</v>
      </c>
      <c r="AE214" s="50"/>
      <c r="AF214" s="84">
        <v>186</v>
      </c>
      <c r="AG214" s="85">
        <f t="shared" si="118"/>
        <v>145833.33333333285</v>
      </c>
      <c r="AH214" s="85">
        <f t="shared" si="101"/>
        <v>833.33333333333337</v>
      </c>
      <c r="AI214" s="85">
        <f t="shared" si="119"/>
        <v>867.70833333333053</v>
      </c>
      <c r="AJ214" s="85">
        <f t="shared" si="114"/>
        <v>1701.0416666666638</v>
      </c>
      <c r="AK214" s="86">
        <f t="shared" si="102"/>
        <v>133.59226936706909</v>
      </c>
      <c r="AM214" s="80">
        <v>186</v>
      </c>
      <c r="AN214" s="59">
        <f t="shared" si="115"/>
        <v>170152.81263904247</v>
      </c>
      <c r="AO214" s="59">
        <f t="shared" si="125"/>
        <v>555.04016209730094</v>
      </c>
      <c r="AP214" s="59">
        <f t="shared" si="126"/>
        <v>1012.4092352023027</v>
      </c>
      <c r="AQ214" s="59">
        <f t="shared" si="103"/>
        <v>1567.4493972996038</v>
      </c>
      <c r="AR214" s="59">
        <f t="shared" si="116"/>
        <v>1567.4493972996038</v>
      </c>
      <c r="AS214" s="59">
        <v>0</v>
      </c>
      <c r="AT214" s="88">
        <f>IF(Obliczenia!$D$28="nie można skorzystać z programu",0,AR214-J214)</f>
        <v>9.0949470177292824E-12</v>
      </c>
    </row>
    <row r="215" spans="1:46" ht="14.1" customHeight="1" x14ac:dyDescent="0.3">
      <c r="A215" s="38"/>
      <c r="B215" s="38"/>
      <c r="C215" s="38"/>
      <c r="D215" s="80">
        <v>187</v>
      </c>
      <c r="E215" s="81">
        <f t="shared" si="104"/>
        <v>169597.7724769442</v>
      </c>
      <c r="F215" s="81">
        <f t="shared" si="105"/>
        <v>558.34265106177668</v>
      </c>
      <c r="G215" s="81">
        <f t="shared" si="105"/>
        <v>1009.106746237818</v>
      </c>
      <c r="H215" s="81">
        <f t="shared" si="106"/>
        <v>1009.1067462378178</v>
      </c>
      <c r="I215" s="81">
        <f t="shared" si="107"/>
        <v>1567.4493972995947</v>
      </c>
      <c r="J215" s="82">
        <f t="shared" si="96"/>
        <v>1567.4493972995947</v>
      </c>
      <c r="K215" s="83">
        <f t="shared" si="108"/>
        <v>0</v>
      </c>
      <c r="L215" s="59">
        <f t="shared" si="109"/>
        <v>113065.18165129612</v>
      </c>
      <c r="M215" s="59">
        <f t="shared" si="121"/>
        <v>372.22843404118447</v>
      </c>
      <c r="N215" s="59">
        <f t="shared" si="122"/>
        <v>672.73783082521197</v>
      </c>
      <c r="O215" s="59">
        <f>'Kredyt Mieszkaniowy #naStart'!$N215+'Kredyt Mieszkaniowy #naStart'!$M215</f>
        <v>1044.9662648663964</v>
      </c>
      <c r="P215" s="59">
        <v>0</v>
      </c>
      <c r="Q215" s="59">
        <f t="shared" si="97"/>
        <v>0</v>
      </c>
      <c r="R215" s="59">
        <f t="shared" si="120"/>
        <v>672.73783082521186</v>
      </c>
      <c r="S215" s="59">
        <f t="shared" si="98"/>
        <v>1044.9662648663964</v>
      </c>
      <c r="T215" s="58">
        <f t="shared" si="110"/>
        <v>56532.590825648062</v>
      </c>
      <c r="U215" s="58">
        <f t="shared" si="123"/>
        <v>186.11421702059224</v>
      </c>
      <c r="V215" s="58">
        <f t="shared" si="124"/>
        <v>336.36891541260599</v>
      </c>
      <c r="W215" s="58">
        <f t="shared" si="111"/>
        <v>522.48313243319819</v>
      </c>
      <c r="Y215" s="84">
        <v>187</v>
      </c>
      <c r="Z215" s="85">
        <f t="shared" si="117"/>
        <v>219017.44214419724</v>
      </c>
      <c r="AA215" s="85">
        <f t="shared" si="112"/>
        <v>721.04000830662176</v>
      </c>
      <c r="AB215" s="85">
        <f t="shared" si="113"/>
        <v>1303.1537807579737</v>
      </c>
      <c r="AC215" s="85">
        <f t="shared" si="99"/>
        <v>2024.1937890645954</v>
      </c>
      <c r="AD215" s="86">
        <f t="shared" si="100"/>
        <v>456.74439176500073</v>
      </c>
      <c r="AE215" s="50"/>
      <c r="AF215" s="84">
        <v>187</v>
      </c>
      <c r="AG215" s="85">
        <f t="shared" si="118"/>
        <v>144999.99999999951</v>
      </c>
      <c r="AH215" s="85">
        <f t="shared" si="101"/>
        <v>833.33333333333337</v>
      </c>
      <c r="AI215" s="85">
        <f t="shared" si="119"/>
        <v>862.74999999999716</v>
      </c>
      <c r="AJ215" s="85">
        <f t="shared" si="114"/>
        <v>1696.0833333333305</v>
      </c>
      <c r="AK215" s="86">
        <f t="shared" si="102"/>
        <v>128.63393603373584</v>
      </c>
      <c r="AM215" s="80">
        <v>187</v>
      </c>
      <c r="AN215" s="59">
        <f t="shared" si="115"/>
        <v>169597.77247694516</v>
      </c>
      <c r="AO215" s="59">
        <f t="shared" si="125"/>
        <v>558.34265106177986</v>
      </c>
      <c r="AP215" s="59">
        <f t="shared" si="126"/>
        <v>1009.1067462378237</v>
      </c>
      <c r="AQ215" s="59">
        <f t="shared" si="103"/>
        <v>1567.4493972996036</v>
      </c>
      <c r="AR215" s="59">
        <f t="shared" si="116"/>
        <v>1567.4493972996036</v>
      </c>
      <c r="AS215" s="59">
        <v>0</v>
      </c>
      <c r="AT215" s="88">
        <f>IF(Obliczenia!$D$28="nie można skorzystać z programu",0,AR215-J215)</f>
        <v>8.8675733422860503E-12</v>
      </c>
    </row>
    <row r="216" spans="1:46" ht="14.1" customHeight="1" x14ac:dyDescent="0.3">
      <c r="A216" s="38"/>
      <c r="B216" s="38"/>
      <c r="C216" s="38"/>
      <c r="D216" s="80">
        <v>188</v>
      </c>
      <c r="E216" s="81">
        <f t="shared" si="104"/>
        <v>169039.4298258824</v>
      </c>
      <c r="F216" s="81">
        <f t="shared" si="105"/>
        <v>561.66478983559421</v>
      </c>
      <c r="G216" s="81">
        <f t="shared" si="105"/>
        <v>1005.7846074640004</v>
      </c>
      <c r="H216" s="81">
        <f t="shared" si="106"/>
        <v>1005.7846074640004</v>
      </c>
      <c r="I216" s="81">
        <f t="shared" si="107"/>
        <v>1567.4493972995947</v>
      </c>
      <c r="J216" s="82">
        <f t="shared" si="96"/>
        <v>1567.4493972995947</v>
      </c>
      <c r="K216" s="83">
        <f t="shared" si="108"/>
        <v>0</v>
      </c>
      <c r="L216" s="59">
        <f t="shared" si="109"/>
        <v>112692.95321725494</v>
      </c>
      <c r="M216" s="59">
        <f t="shared" si="121"/>
        <v>374.44319322372945</v>
      </c>
      <c r="N216" s="59">
        <f t="shared" si="122"/>
        <v>670.52307164266688</v>
      </c>
      <c r="O216" s="59">
        <f>'Kredyt Mieszkaniowy #naStart'!$N216+'Kredyt Mieszkaniowy #naStart'!$M216</f>
        <v>1044.9662648663964</v>
      </c>
      <c r="P216" s="59">
        <v>0</v>
      </c>
      <c r="Q216" s="59">
        <f t="shared" si="97"/>
        <v>0</v>
      </c>
      <c r="R216" s="59">
        <f t="shared" si="120"/>
        <v>670.52307164266699</v>
      </c>
      <c r="S216" s="59">
        <f t="shared" si="98"/>
        <v>1044.9662648663964</v>
      </c>
      <c r="T216" s="59">
        <f t="shared" si="110"/>
        <v>56346.476608627469</v>
      </c>
      <c r="U216" s="58">
        <f t="shared" si="123"/>
        <v>187.22159661186473</v>
      </c>
      <c r="V216" s="59">
        <f t="shared" si="124"/>
        <v>335.26153582133344</v>
      </c>
      <c r="W216" s="58">
        <f t="shared" si="111"/>
        <v>522.48313243319819</v>
      </c>
      <c r="Y216" s="84">
        <v>188</v>
      </c>
      <c r="Z216" s="85">
        <f t="shared" si="117"/>
        <v>218296.40213589062</v>
      </c>
      <c r="AA216" s="85">
        <f t="shared" si="112"/>
        <v>725.33019635604614</v>
      </c>
      <c r="AB216" s="85">
        <f t="shared" si="113"/>
        <v>1298.8635927085493</v>
      </c>
      <c r="AC216" s="85">
        <f t="shared" si="99"/>
        <v>2024.1937890645954</v>
      </c>
      <c r="AD216" s="86">
        <f t="shared" si="100"/>
        <v>456.74439176500073</v>
      </c>
      <c r="AE216" s="50"/>
      <c r="AF216" s="84">
        <v>188</v>
      </c>
      <c r="AG216" s="85">
        <f t="shared" si="118"/>
        <v>144166.66666666616</v>
      </c>
      <c r="AH216" s="85">
        <f t="shared" si="101"/>
        <v>833.33333333333337</v>
      </c>
      <c r="AI216" s="85">
        <f t="shared" si="119"/>
        <v>857.79166666666367</v>
      </c>
      <c r="AJ216" s="85">
        <f t="shared" si="114"/>
        <v>1691.124999999997</v>
      </c>
      <c r="AK216" s="86">
        <f t="shared" si="102"/>
        <v>123.67560270040235</v>
      </c>
      <c r="AM216" s="80">
        <v>188</v>
      </c>
      <c r="AN216" s="59">
        <f t="shared" si="115"/>
        <v>169039.42982588339</v>
      </c>
      <c r="AO216" s="59">
        <f t="shared" si="125"/>
        <v>561.6647898355975</v>
      </c>
      <c r="AP216" s="59">
        <f t="shared" si="126"/>
        <v>1005.7846074640062</v>
      </c>
      <c r="AQ216" s="59">
        <f t="shared" si="103"/>
        <v>1567.4493972996038</v>
      </c>
      <c r="AR216" s="59">
        <f t="shared" si="116"/>
        <v>1567.4493972996038</v>
      </c>
      <c r="AS216" s="59">
        <v>0</v>
      </c>
      <c r="AT216" s="88">
        <f>IF(Obliczenia!$D$28="nie można skorzystać z programu",0,AR216-J216)</f>
        <v>9.0949470177292824E-12</v>
      </c>
    </row>
    <row r="217" spans="1:46" ht="14.1" customHeight="1" x14ac:dyDescent="0.3">
      <c r="A217" s="38"/>
      <c r="B217" s="38"/>
      <c r="C217" s="38"/>
      <c r="D217" s="80">
        <v>189</v>
      </c>
      <c r="E217" s="81">
        <f t="shared" si="104"/>
        <v>168477.7650360468</v>
      </c>
      <c r="F217" s="81">
        <f t="shared" si="105"/>
        <v>565.00669533511598</v>
      </c>
      <c r="G217" s="81">
        <f t="shared" si="105"/>
        <v>1002.4427019644786</v>
      </c>
      <c r="H217" s="81">
        <f t="shared" si="106"/>
        <v>1002.4427019644786</v>
      </c>
      <c r="I217" s="81">
        <f t="shared" si="107"/>
        <v>1567.4493972995947</v>
      </c>
      <c r="J217" s="82">
        <f t="shared" si="96"/>
        <v>1567.4493972995947</v>
      </c>
      <c r="K217" s="83">
        <f t="shared" si="108"/>
        <v>0</v>
      </c>
      <c r="L217" s="59">
        <f t="shared" si="109"/>
        <v>112318.5100240312</v>
      </c>
      <c r="M217" s="59">
        <f t="shared" si="121"/>
        <v>376.67113022341067</v>
      </c>
      <c r="N217" s="59">
        <f t="shared" si="122"/>
        <v>668.29513464298577</v>
      </c>
      <c r="O217" s="59">
        <f>'Kredyt Mieszkaniowy #naStart'!$N217+'Kredyt Mieszkaniowy #naStart'!$M217</f>
        <v>1044.9662648663964</v>
      </c>
      <c r="P217" s="59">
        <v>0</v>
      </c>
      <c r="Q217" s="59">
        <f t="shared" si="97"/>
        <v>0</v>
      </c>
      <c r="R217" s="59">
        <f t="shared" si="120"/>
        <v>668.29513464298566</v>
      </c>
      <c r="S217" s="59">
        <f t="shared" si="98"/>
        <v>1044.9662648663964</v>
      </c>
      <c r="T217" s="58">
        <f t="shared" si="110"/>
        <v>56159.255012015601</v>
      </c>
      <c r="U217" s="58">
        <f t="shared" si="123"/>
        <v>188.33556511170534</v>
      </c>
      <c r="V217" s="58">
        <f t="shared" si="124"/>
        <v>334.14756732149289</v>
      </c>
      <c r="W217" s="58">
        <f t="shared" si="111"/>
        <v>522.48313243319819</v>
      </c>
      <c r="Y217" s="84">
        <v>189</v>
      </c>
      <c r="Z217" s="85">
        <f t="shared" si="117"/>
        <v>217571.07193953457</v>
      </c>
      <c r="AA217" s="85">
        <f t="shared" si="112"/>
        <v>729.64591102436452</v>
      </c>
      <c r="AB217" s="85">
        <f t="shared" si="113"/>
        <v>1294.5478780402307</v>
      </c>
      <c r="AC217" s="85">
        <f t="shared" si="99"/>
        <v>2024.1937890645952</v>
      </c>
      <c r="AD217" s="86">
        <f t="shared" si="100"/>
        <v>456.7443917650005</v>
      </c>
      <c r="AE217" s="50"/>
      <c r="AF217" s="84">
        <v>189</v>
      </c>
      <c r="AG217" s="85">
        <f t="shared" si="118"/>
        <v>143333.33333333282</v>
      </c>
      <c r="AH217" s="85">
        <f t="shared" si="101"/>
        <v>833.33333333333337</v>
      </c>
      <c r="AI217" s="85">
        <f t="shared" si="119"/>
        <v>852.8333333333303</v>
      </c>
      <c r="AJ217" s="85">
        <f t="shared" si="114"/>
        <v>1686.1666666666638</v>
      </c>
      <c r="AK217" s="86">
        <f t="shared" si="102"/>
        <v>118.71726936706909</v>
      </c>
      <c r="AM217" s="80">
        <v>189</v>
      </c>
      <c r="AN217" s="59">
        <f t="shared" si="115"/>
        <v>168477.76503604779</v>
      </c>
      <c r="AO217" s="59">
        <f t="shared" si="125"/>
        <v>565.00669533511928</v>
      </c>
      <c r="AP217" s="59">
        <f t="shared" si="126"/>
        <v>1002.4427019644844</v>
      </c>
      <c r="AQ217" s="59">
        <f t="shared" si="103"/>
        <v>1567.4493972996038</v>
      </c>
      <c r="AR217" s="59">
        <f t="shared" si="116"/>
        <v>1567.4493972996038</v>
      </c>
      <c r="AS217" s="59">
        <v>0</v>
      </c>
      <c r="AT217" s="88">
        <f>IF(Obliczenia!$D$28="nie można skorzystać z programu",0,AR217-J217)</f>
        <v>9.0949470177292824E-12</v>
      </c>
    </row>
    <row r="218" spans="1:46" ht="14.1" customHeight="1" x14ac:dyDescent="0.3">
      <c r="A218" s="38"/>
      <c r="B218" s="38"/>
      <c r="C218" s="38"/>
      <c r="D218" s="80">
        <v>190</v>
      </c>
      <c r="E218" s="81">
        <f t="shared" si="104"/>
        <v>167912.75834071171</v>
      </c>
      <c r="F218" s="81">
        <f t="shared" si="105"/>
        <v>568.36848517236001</v>
      </c>
      <c r="G218" s="81">
        <f t="shared" si="105"/>
        <v>999.08091212723468</v>
      </c>
      <c r="H218" s="81">
        <f t="shared" si="106"/>
        <v>999.08091212723468</v>
      </c>
      <c r="I218" s="81">
        <f t="shared" si="107"/>
        <v>1567.4493972995947</v>
      </c>
      <c r="J218" s="82">
        <f t="shared" si="96"/>
        <v>1567.4493972995947</v>
      </c>
      <c r="K218" s="83">
        <f t="shared" si="108"/>
        <v>0</v>
      </c>
      <c r="L218" s="59">
        <f t="shared" si="109"/>
        <v>111941.8388938078</v>
      </c>
      <c r="M218" s="59">
        <f t="shared" si="121"/>
        <v>378.91232344823999</v>
      </c>
      <c r="N218" s="59">
        <f t="shared" si="122"/>
        <v>666.05394141815646</v>
      </c>
      <c r="O218" s="59">
        <f>'Kredyt Mieszkaniowy #naStart'!$N218+'Kredyt Mieszkaniowy #naStart'!$M218</f>
        <v>1044.9662648663964</v>
      </c>
      <c r="P218" s="59">
        <v>0</v>
      </c>
      <c r="Q218" s="59">
        <f t="shared" si="97"/>
        <v>0</v>
      </c>
      <c r="R218" s="59">
        <f t="shared" si="120"/>
        <v>666.05394141815646</v>
      </c>
      <c r="S218" s="59">
        <f t="shared" si="98"/>
        <v>1044.9662648663964</v>
      </c>
      <c r="T218" s="59">
        <f t="shared" si="110"/>
        <v>55970.919446903899</v>
      </c>
      <c r="U218" s="58">
        <f t="shared" si="123"/>
        <v>189.45616172411999</v>
      </c>
      <c r="V218" s="59">
        <f t="shared" si="124"/>
        <v>333.02697070907823</v>
      </c>
      <c r="W218" s="58">
        <f t="shared" si="111"/>
        <v>522.48313243319819</v>
      </c>
      <c r="Y218" s="84">
        <v>190</v>
      </c>
      <c r="Z218" s="85">
        <f t="shared" si="117"/>
        <v>216841.42602851021</v>
      </c>
      <c r="AA218" s="85">
        <f t="shared" si="112"/>
        <v>733.98730419495962</v>
      </c>
      <c r="AB218" s="85">
        <f t="shared" si="113"/>
        <v>1290.2064848696359</v>
      </c>
      <c r="AC218" s="85">
        <f t="shared" si="99"/>
        <v>2024.1937890645954</v>
      </c>
      <c r="AD218" s="86">
        <f t="shared" si="100"/>
        <v>456.74439176500073</v>
      </c>
      <c r="AE218" s="50"/>
      <c r="AF218" s="84">
        <v>190</v>
      </c>
      <c r="AG218" s="85">
        <f t="shared" si="118"/>
        <v>142499.99999999948</v>
      </c>
      <c r="AH218" s="85">
        <f t="shared" si="101"/>
        <v>833.33333333333337</v>
      </c>
      <c r="AI218" s="85">
        <f t="shared" si="119"/>
        <v>847.87499999999693</v>
      </c>
      <c r="AJ218" s="85">
        <f t="shared" si="114"/>
        <v>1681.2083333333303</v>
      </c>
      <c r="AK218" s="86">
        <f t="shared" si="102"/>
        <v>113.75893603373561</v>
      </c>
      <c r="AM218" s="80">
        <v>190</v>
      </c>
      <c r="AN218" s="59">
        <f t="shared" si="115"/>
        <v>167912.75834071267</v>
      </c>
      <c r="AO218" s="59">
        <f t="shared" si="125"/>
        <v>568.36848517236319</v>
      </c>
      <c r="AP218" s="59">
        <f t="shared" si="126"/>
        <v>999.08091212724048</v>
      </c>
      <c r="AQ218" s="59">
        <f t="shared" si="103"/>
        <v>1567.4493972996038</v>
      </c>
      <c r="AR218" s="59">
        <f t="shared" si="116"/>
        <v>1567.4493972996038</v>
      </c>
      <c r="AS218" s="59">
        <v>0</v>
      </c>
      <c r="AT218" s="88">
        <f>IF(Obliczenia!$D$28="nie można skorzystać z programu",0,AR218-J218)</f>
        <v>9.0949470177292824E-12</v>
      </c>
    </row>
    <row r="219" spans="1:46" ht="14.1" customHeight="1" x14ac:dyDescent="0.3">
      <c r="A219" s="38"/>
      <c r="B219" s="38"/>
      <c r="C219" s="38"/>
      <c r="D219" s="80">
        <v>191</v>
      </c>
      <c r="E219" s="81">
        <f t="shared" si="104"/>
        <v>167344.38985553934</v>
      </c>
      <c r="F219" s="81">
        <f t="shared" si="105"/>
        <v>571.75027765913546</v>
      </c>
      <c r="G219" s="81">
        <f t="shared" si="105"/>
        <v>995.699119640459</v>
      </c>
      <c r="H219" s="81">
        <f t="shared" si="106"/>
        <v>995.699119640459</v>
      </c>
      <c r="I219" s="81">
        <f t="shared" si="107"/>
        <v>1567.4493972995947</v>
      </c>
      <c r="J219" s="82">
        <f t="shared" si="96"/>
        <v>1567.4493972995947</v>
      </c>
      <c r="K219" s="83">
        <f t="shared" si="108"/>
        <v>0</v>
      </c>
      <c r="L219" s="59">
        <f t="shared" si="109"/>
        <v>111562.92657035956</v>
      </c>
      <c r="M219" s="59">
        <f t="shared" si="121"/>
        <v>381.16685177275701</v>
      </c>
      <c r="N219" s="59">
        <f t="shared" si="122"/>
        <v>663.79941309363937</v>
      </c>
      <c r="O219" s="59">
        <f>'Kredyt Mieszkaniowy #naStart'!$N219+'Kredyt Mieszkaniowy #naStart'!$M219</f>
        <v>1044.9662648663964</v>
      </c>
      <c r="P219" s="59">
        <v>0</v>
      </c>
      <c r="Q219" s="59">
        <f t="shared" si="97"/>
        <v>0</v>
      </c>
      <c r="R219" s="59">
        <f t="shared" si="120"/>
        <v>663.79941309363937</v>
      </c>
      <c r="S219" s="59">
        <f t="shared" si="98"/>
        <v>1044.9662648663964</v>
      </c>
      <c r="T219" s="58">
        <f t="shared" si="110"/>
        <v>55781.46328517978</v>
      </c>
      <c r="U219" s="58">
        <f t="shared" si="123"/>
        <v>190.58342588637851</v>
      </c>
      <c r="V219" s="58">
        <f t="shared" si="124"/>
        <v>331.89970654681969</v>
      </c>
      <c r="W219" s="58">
        <f t="shared" si="111"/>
        <v>522.48313243319819</v>
      </c>
      <c r="Y219" s="84">
        <v>191</v>
      </c>
      <c r="Z219" s="85">
        <f t="shared" si="117"/>
        <v>216107.43872431526</v>
      </c>
      <c r="AA219" s="85">
        <f t="shared" si="112"/>
        <v>738.35452865491959</v>
      </c>
      <c r="AB219" s="85">
        <f t="shared" si="113"/>
        <v>1285.8392604096759</v>
      </c>
      <c r="AC219" s="85">
        <f t="shared" si="99"/>
        <v>2024.1937890645954</v>
      </c>
      <c r="AD219" s="86">
        <f t="shared" si="100"/>
        <v>456.74439176500073</v>
      </c>
      <c r="AE219" s="50"/>
      <c r="AF219" s="84">
        <v>191</v>
      </c>
      <c r="AG219" s="85">
        <f t="shared" si="118"/>
        <v>141666.66666666613</v>
      </c>
      <c r="AH219" s="85">
        <f t="shared" si="101"/>
        <v>833.33333333333337</v>
      </c>
      <c r="AI219" s="85">
        <f t="shared" si="119"/>
        <v>842.91666666666356</v>
      </c>
      <c r="AJ219" s="85">
        <f t="shared" si="114"/>
        <v>1676.2499999999968</v>
      </c>
      <c r="AK219" s="86">
        <f t="shared" si="102"/>
        <v>108.80060270040212</v>
      </c>
      <c r="AM219" s="80">
        <v>191</v>
      </c>
      <c r="AN219" s="59">
        <f t="shared" si="115"/>
        <v>167344.3898555403</v>
      </c>
      <c r="AO219" s="59">
        <f t="shared" si="125"/>
        <v>571.75027765913887</v>
      </c>
      <c r="AP219" s="59">
        <f t="shared" si="126"/>
        <v>995.6991196404648</v>
      </c>
      <c r="AQ219" s="59">
        <f t="shared" si="103"/>
        <v>1567.4493972996038</v>
      </c>
      <c r="AR219" s="59">
        <f t="shared" si="116"/>
        <v>1567.4493972996038</v>
      </c>
      <c r="AS219" s="59">
        <v>0</v>
      </c>
      <c r="AT219" s="88">
        <f>IF(Obliczenia!$D$28="nie można skorzystać z programu",0,AR219-J219)</f>
        <v>9.0949470177292824E-12</v>
      </c>
    </row>
    <row r="220" spans="1:46" ht="14.1" customHeight="1" x14ac:dyDescent="0.3">
      <c r="A220" s="38"/>
      <c r="B220" s="38"/>
      <c r="C220" s="38"/>
      <c r="D220" s="80">
        <v>192</v>
      </c>
      <c r="E220" s="81">
        <f t="shared" si="104"/>
        <v>166772.63957788021</v>
      </c>
      <c r="F220" s="81">
        <f t="shared" si="105"/>
        <v>575.15219181120733</v>
      </c>
      <c r="G220" s="81">
        <f t="shared" si="105"/>
        <v>992.29720548838736</v>
      </c>
      <c r="H220" s="81">
        <f t="shared" si="106"/>
        <v>992.29720548838759</v>
      </c>
      <c r="I220" s="81">
        <f t="shared" si="107"/>
        <v>1567.4493972995949</v>
      </c>
      <c r="J220" s="82">
        <f t="shared" si="96"/>
        <v>1567.4493972995949</v>
      </c>
      <c r="K220" s="83">
        <f t="shared" si="108"/>
        <v>0</v>
      </c>
      <c r="L220" s="59">
        <f t="shared" si="109"/>
        <v>111181.75971858681</v>
      </c>
      <c r="M220" s="59">
        <f t="shared" si="121"/>
        <v>383.43479454080489</v>
      </c>
      <c r="N220" s="59">
        <f t="shared" si="122"/>
        <v>661.53147032559161</v>
      </c>
      <c r="O220" s="59">
        <f>'Kredyt Mieszkaniowy #naStart'!$N220+'Kredyt Mieszkaniowy #naStart'!$M220</f>
        <v>1044.9662648663966</v>
      </c>
      <c r="P220" s="59">
        <v>0</v>
      </c>
      <c r="Q220" s="59">
        <f t="shared" si="97"/>
        <v>0</v>
      </c>
      <c r="R220" s="59">
        <f t="shared" si="120"/>
        <v>661.53147032559173</v>
      </c>
      <c r="S220" s="59">
        <f t="shared" si="98"/>
        <v>1044.9662648663966</v>
      </c>
      <c r="T220" s="59">
        <f t="shared" si="110"/>
        <v>55590.879859293404</v>
      </c>
      <c r="U220" s="58">
        <f t="shared" si="123"/>
        <v>191.71739727040244</v>
      </c>
      <c r="V220" s="59">
        <f t="shared" si="124"/>
        <v>330.76573516279581</v>
      </c>
      <c r="W220" s="58">
        <f t="shared" si="111"/>
        <v>522.48313243319831</v>
      </c>
      <c r="Y220" s="84">
        <v>192</v>
      </c>
      <c r="Z220" s="85">
        <f t="shared" si="117"/>
        <v>215369.08419566034</v>
      </c>
      <c r="AA220" s="85">
        <f t="shared" si="112"/>
        <v>742.74773810041631</v>
      </c>
      <c r="AB220" s="85">
        <f t="shared" si="113"/>
        <v>1281.4460509641792</v>
      </c>
      <c r="AC220" s="85">
        <f t="shared" si="99"/>
        <v>2024.1937890645954</v>
      </c>
      <c r="AD220" s="86">
        <f t="shared" si="100"/>
        <v>456.7443917650005</v>
      </c>
      <c r="AE220" s="50"/>
      <c r="AF220" s="84">
        <v>192</v>
      </c>
      <c r="AG220" s="85">
        <f t="shared" si="118"/>
        <v>140833.33333333279</v>
      </c>
      <c r="AH220" s="85">
        <f t="shared" si="101"/>
        <v>833.33333333333337</v>
      </c>
      <c r="AI220" s="85">
        <f t="shared" si="119"/>
        <v>837.95833333333019</v>
      </c>
      <c r="AJ220" s="85">
        <f t="shared" si="114"/>
        <v>1671.2916666666636</v>
      </c>
      <c r="AK220" s="86">
        <f t="shared" si="102"/>
        <v>103.84226936706864</v>
      </c>
      <c r="AM220" s="80">
        <v>192</v>
      </c>
      <c r="AN220" s="59">
        <f t="shared" si="115"/>
        <v>166772.63957788117</v>
      </c>
      <c r="AO220" s="59">
        <f t="shared" si="125"/>
        <v>575.15219181121063</v>
      </c>
      <c r="AP220" s="59">
        <f t="shared" si="126"/>
        <v>992.29720548839305</v>
      </c>
      <c r="AQ220" s="59">
        <f t="shared" si="103"/>
        <v>1567.4493972996038</v>
      </c>
      <c r="AR220" s="59">
        <f t="shared" si="116"/>
        <v>1567.4493972996038</v>
      </c>
      <c r="AS220" s="59">
        <v>0</v>
      </c>
      <c r="AT220" s="88">
        <f>IF(Obliczenia!$D$28="nie można skorzystać z programu",0,AR220-J220)</f>
        <v>8.8675733422860503E-12</v>
      </c>
    </row>
    <row r="221" spans="1:46" ht="14.1" customHeight="1" x14ac:dyDescent="0.3">
      <c r="A221" s="38"/>
      <c r="B221" s="38"/>
      <c r="C221" s="38"/>
      <c r="D221" s="80">
        <v>193</v>
      </c>
      <c r="E221" s="81">
        <f t="shared" si="104"/>
        <v>166197.487386069</v>
      </c>
      <c r="F221" s="81">
        <f t="shared" si="105"/>
        <v>578.57434735248398</v>
      </c>
      <c r="G221" s="81">
        <f t="shared" si="105"/>
        <v>988.8750499471106</v>
      </c>
      <c r="H221" s="81">
        <f t="shared" si="106"/>
        <v>988.8750499471106</v>
      </c>
      <c r="I221" s="81">
        <f t="shared" si="107"/>
        <v>1567.4493972995947</v>
      </c>
      <c r="J221" s="82">
        <f t="shared" ref="J221:J284" si="127">S221+W221</f>
        <v>1567.4493972995947</v>
      </c>
      <c r="K221" s="83">
        <f t="shared" si="108"/>
        <v>0</v>
      </c>
      <c r="L221" s="59">
        <f t="shared" si="109"/>
        <v>110798.324924046</v>
      </c>
      <c r="M221" s="59">
        <f t="shared" si="121"/>
        <v>385.71623156832266</v>
      </c>
      <c r="N221" s="59">
        <f t="shared" si="122"/>
        <v>659.25003329807373</v>
      </c>
      <c r="O221" s="59">
        <f>'Kredyt Mieszkaniowy #naStart'!$N221+'Kredyt Mieszkaniowy #naStart'!$M221</f>
        <v>1044.9662648663964</v>
      </c>
      <c r="P221" s="59">
        <v>0</v>
      </c>
      <c r="Q221" s="59">
        <f t="shared" ref="Q221:Q284" si="128">IF(P221&lt;$B$23,0,P221-$B$23)</f>
        <v>0</v>
      </c>
      <c r="R221" s="59">
        <f t="shared" si="120"/>
        <v>659.25003329807373</v>
      </c>
      <c r="S221" s="59">
        <f t="shared" ref="S221:S284" si="129">IF(Q221&lt;0,0,M221+N221-Q221)</f>
        <v>1044.9662648663964</v>
      </c>
      <c r="T221" s="58">
        <f t="shared" si="110"/>
        <v>55399.162462023</v>
      </c>
      <c r="U221" s="58">
        <f t="shared" si="123"/>
        <v>192.85811578416133</v>
      </c>
      <c r="V221" s="58">
        <f t="shared" si="124"/>
        <v>329.62501664903687</v>
      </c>
      <c r="W221" s="58">
        <f t="shared" si="111"/>
        <v>522.48313243319819</v>
      </c>
      <c r="Y221" s="84">
        <v>193</v>
      </c>
      <c r="Z221" s="85">
        <f t="shared" si="117"/>
        <v>214626.33645755993</v>
      </c>
      <c r="AA221" s="85">
        <f t="shared" si="112"/>
        <v>747.16708714211393</v>
      </c>
      <c r="AB221" s="85">
        <f t="shared" si="113"/>
        <v>1277.0267019224816</v>
      </c>
      <c r="AC221" s="85">
        <f t="shared" ref="AC221:AC284" si="130">AB221+AA221</f>
        <v>2024.1937890645954</v>
      </c>
      <c r="AD221" s="86">
        <f t="shared" ref="AD221:AD284" si="131">AC221-J221</f>
        <v>456.74439176500073</v>
      </c>
      <c r="AE221" s="50"/>
      <c r="AF221" s="84">
        <v>193</v>
      </c>
      <c r="AG221" s="85">
        <f t="shared" si="118"/>
        <v>139999.99999999945</v>
      </c>
      <c r="AH221" s="85">
        <f t="shared" ref="AH221:AH284" si="132">IF(AF221&lt;=$B$13,$B$10/$B$13,0)</f>
        <v>833.33333333333337</v>
      </c>
      <c r="AI221" s="85">
        <f t="shared" si="119"/>
        <v>832.99999999999682</v>
      </c>
      <c r="AJ221" s="85">
        <f t="shared" si="114"/>
        <v>1666.3333333333303</v>
      </c>
      <c r="AK221" s="86">
        <f t="shared" ref="AK221:AK284" si="133">AJ221-J221</f>
        <v>98.883936033735608</v>
      </c>
      <c r="AM221" s="80">
        <v>193</v>
      </c>
      <c r="AN221" s="59">
        <f t="shared" si="115"/>
        <v>166197.48738606996</v>
      </c>
      <c r="AO221" s="59">
        <f t="shared" si="125"/>
        <v>578.57434735248739</v>
      </c>
      <c r="AP221" s="59">
        <f t="shared" si="126"/>
        <v>988.87504994711628</v>
      </c>
      <c r="AQ221" s="59">
        <f t="shared" ref="AQ221:AQ284" si="134">AO221+AP221</f>
        <v>1567.4493972996038</v>
      </c>
      <c r="AR221" s="59">
        <f t="shared" si="116"/>
        <v>1567.4493972996038</v>
      </c>
      <c r="AS221" s="59">
        <v>0</v>
      </c>
      <c r="AT221" s="88">
        <f>IF(Obliczenia!$D$28="nie można skorzystać z programu",0,AR221-J221)</f>
        <v>9.0949470177292824E-12</v>
      </c>
    </row>
    <row r="222" spans="1:46" ht="14.1" customHeight="1" x14ac:dyDescent="0.3">
      <c r="A222" s="38"/>
      <c r="B222" s="38"/>
      <c r="C222" s="38"/>
      <c r="D222" s="80">
        <v>194</v>
      </c>
      <c r="E222" s="81">
        <f t="shared" ref="E222:G285" si="135">L222+T222</f>
        <v>165618.91303871651</v>
      </c>
      <c r="F222" s="81">
        <f t="shared" si="135"/>
        <v>582.01686471923131</v>
      </c>
      <c r="G222" s="81">
        <f t="shared" si="135"/>
        <v>985.43253258036316</v>
      </c>
      <c r="H222" s="81">
        <f t="shared" ref="H222:H285" si="136">R222+V222</f>
        <v>985.43253258036316</v>
      </c>
      <c r="I222" s="81">
        <f t="shared" ref="I222:I285" si="137">O222+W222</f>
        <v>1567.4493972995947</v>
      </c>
      <c r="J222" s="82">
        <f t="shared" si="127"/>
        <v>1567.4493972995947</v>
      </c>
      <c r="K222" s="83">
        <f t="shared" ref="K222:K285" si="138">Q222</f>
        <v>0</v>
      </c>
      <c r="L222" s="59">
        <f t="shared" ref="L222:L285" si="139">IF(M221=0,0,L221-M221)</f>
        <v>110412.60869247768</v>
      </c>
      <c r="M222" s="59">
        <f t="shared" si="121"/>
        <v>388.01124314615424</v>
      </c>
      <c r="N222" s="59">
        <f t="shared" si="122"/>
        <v>656.95502172024214</v>
      </c>
      <c r="O222" s="59">
        <f>'Kredyt Mieszkaniowy #naStart'!$N222+'Kredyt Mieszkaniowy #naStart'!$M222</f>
        <v>1044.9662648663964</v>
      </c>
      <c r="P222" s="59">
        <v>0</v>
      </c>
      <c r="Q222" s="59">
        <f t="shared" si="128"/>
        <v>0</v>
      </c>
      <c r="R222" s="59">
        <f t="shared" si="120"/>
        <v>656.95502172024214</v>
      </c>
      <c r="S222" s="59">
        <f t="shared" si="129"/>
        <v>1044.9662648663964</v>
      </c>
      <c r="T222" s="59">
        <f t="shared" ref="T222:T285" si="140">IF(U221=0,0,T221-U221)</f>
        <v>55206.304346238838</v>
      </c>
      <c r="U222" s="58">
        <f t="shared" si="123"/>
        <v>194.00562157307712</v>
      </c>
      <c r="V222" s="59">
        <f t="shared" si="124"/>
        <v>328.47751086012107</v>
      </c>
      <c r="W222" s="58">
        <f t="shared" ref="W222:W285" si="141">U222+V222</f>
        <v>522.48313243319819</v>
      </c>
      <c r="Y222" s="84">
        <v>194</v>
      </c>
      <c r="Z222" s="85">
        <f t="shared" si="117"/>
        <v>213879.1693704178</v>
      </c>
      <c r="AA222" s="85">
        <f t="shared" ref="AA222:AA285" si="142">IF(Y222-$B$13&lt;=0,PPMT($B$30/12,1,$B$13-Y221,-Z222),0)</f>
        <v>751.61273131060943</v>
      </c>
      <c r="AB222" s="85">
        <f t="shared" ref="AB222:AB285" si="143">IF(Y222-$B$13&lt;=0,IPMT($B$30/12,1,$B$13-Y221,-Z222),0)</f>
        <v>1272.581057753986</v>
      </c>
      <c r="AC222" s="85">
        <f t="shared" si="130"/>
        <v>2024.1937890645954</v>
      </c>
      <c r="AD222" s="86">
        <f t="shared" si="131"/>
        <v>456.74439176500073</v>
      </c>
      <c r="AE222" s="50"/>
      <c r="AF222" s="84">
        <v>194</v>
      </c>
      <c r="AG222" s="85">
        <f t="shared" si="118"/>
        <v>139166.6666666661</v>
      </c>
      <c r="AH222" s="85">
        <f t="shared" si="132"/>
        <v>833.33333333333337</v>
      </c>
      <c r="AI222" s="85">
        <f t="shared" si="119"/>
        <v>828.04166666666333</v>
      </c>
      <c r="AJ222" s="85">
        <f t="shared" ref="AJ222:AJ285" si="144">AI222+AH222</f>
        <v>1661.3749999999968</v>
      </c>
      <c r="AK222" s="86">
        <f t="shared" si="133"/>
        <v>93.925602700402123</v>
      </c>
      <c r="AM222" s="80">
        <v>194</v>
      </c>
      <c r="AN222" s="59">
        <f t="shared" ref="AN222:AN285" si="145">IF(AO221=0,0,AN221-AO221)</f>
        <v>165618.91303871747</v>
      </c>
      <c r="AO222" s="59">
        <f t="shared" si="125"/>
        <v>582.01686471923472</v>
      </c>
      <c r="AP222" s="59">
        <f t="shared" si="126"/>
        <v>985.43253258036896</v>
      </c>
      <c r="AQ222" s="59">
        <f t="shared" si="134"/>
        <v>1567.4493972996038</v>
      </c>
      <c r="AR222" s="59">
        <f t="shared" ref="AR222:AR285" si="146">AO222+AP222-AS222</f>
        <v>1567.4493972996038</v>
      </c>
      <c r="AS222" s="59">
        <v>0</v>
      </c>
      <c r="AT222" s="88">
        <f>IF(Obliczenia!$D$28="nie można skorzystać z programu",0,AR222-J222)</f>
        <v>9.0949470177292824E-12</v>
      </c>
    </row>
    <row r="223" spans="1:46" ht="14.1" customHeight="1" x14ac:dyDescent="0.3">
      <c r="A223" s="38"/>
      <c r="B223" s="38"/>
      <c r="C223" s="38"/>
      <c r="D223" s="80">
        <v>195</v>
      </c>
      <c r="E223" s="81">
        <f t="shared" si="135"/>
        <v>165036.89617399726</v>
      </c>
      <c r="F223" s="81">
        <f t="shared" si="135"/>
        <v>585.47986506431062</v>
      </c>
      <c r="G223" s="81">
        <f t="shared" si="135"/>
        <v>981.96953223528385</v>
      </c>
      <c r="H223" s="81">
        <f t="shared" si="136"/>
        <v>981.96953223528362</v>
      </c>
      <c r="I223" s="81">
        <f t="shared" si="137"/>
        <v>1567.4493972995942</v>
      </c>
      <c r="J223" s="82">
        <f t="shared" si="127"/>
        <v>1567.4493972995942</v>
      </c>
      <c r="K223" s="83">
        <f t="shared" si="138"/>
        <v>0</v>
      </c>
      <c r="L223" s="59">
        <f t="shared" si="139"/>
        <v>110024.59744933152</v>
      </c>
      <c r="M223" s="59">
        <f t="shared" si="121"/>
        <v>390.31991004287374</v>
      </c>
      <c r="N223" s="59">
        <f t="shared" si="122"/>
        <v>654.64635482352253</v>
      </c>
      <c r="O223" s="59">
        <f>'Kredyt Mieszkaniowy #naStart'!$N223+'Kredyt Mieszkaniowy #naStart'!$M223</f>
        <v>1044.9662648663962</v>
      </c>
      <c r="P223" s="59">
        <v>0</v>
      </c>
      <c r="Q223" s="59">
        <f t="shared" si="128"/>
        <v>0</v>
      </c>
      <c r="R223" s="59">
        <f t="shared" si="120"/>
        <v>654.64635482352242</v>
      </c>
      <c r="S223" s="59">
        <f t="shared" si="129"/>
        <v>1044.9662648663962</v>
      </c>
      <c r="T223" s="58">
        <f t="shared" si="140"/>
        <v>55012.298724665758</v>
      </c>
      <c r="U223" s="58">
        <f t="shared" si="123"/>
        <v>195.15995502143687</v>
      </c>
      <c r="V223" s="58">
        <f t="shared" si="124"/>
        <v>327.32317741176126</v>
      </c>
      <c r="W223" s="58">
        <f t="shared" si="141"/>
        <v>522.48313243319808</v>
      </c>
      <c r="Y223" s="84">
        <v>195</v>
      </c>
      <c r="Z223" s="85">
        <f t="shared" ref="Z223:Z286" si="147">Z222-AA222</f>
        <v>213127.55663910721</v>
      </c>
      <c r="AA223" s="85">
        <f t="shared" si="142"/>
        <v>756.0848270619075</v>
      </c>
      <c r="AB223" s="85">
        <f t="shared" si="143"/>
        <v>1268.1089620026878</v>
      </c>
      <c r="AC223" s="85">
        <f t="shared" si="130"/>
        <v>2024.1937890645954</v>
      </c>
      <c r="AD223" s="86">
        <f t="shared" si="131"/>
        <v>456.74439176500118</v>
      </c>
      <c r="AE223" s="50"/>
      <c r="AF223" s="84">
        <v>195</v>
      </c>
      <c r="AG223" s="85">
        <f t="shared" ref="AG223:AG286" si="148">AG222-AH222</f>
        <v>138333.33333333276</v>
      </c>
      <c r="AH223" s="85">
        <f t="shared" si="132"/>
        <v>833.33333333333337</v>
      </c>
      <c r="AI223" s="85">
        <f t="shared" ref="AI223:AI286" si="149">$B$30/12*AG223</f>
        <v>823.08333333332996</v>
      </c>
      <c r="AJ223" s="85">
        <f t="shared" si="144"/>
        <v>1656.4166666666633</v>
      </c>
      <c r="AK223" s="86">
        <f t="shared" si="133"/>
        <v>88.967269367069093</v>
      </c>
      <c r="AM223" s="80">
        <v>195</v>
      </c>
      <c r="AN223" s="59">
        <f t="shared" si="145"/>
        <v>165036.89617399822</v>
      </c>
      <c r="AO223" s="59">
        <f t="shared" si="125"/>
        <v>585.47986506431414</v>
      </c>
      <c r="AP223" s="59">
        <f t="shared" si="126"/>
        <v>981.96953223528953</v>
      </c>
      <c r="AQ223" s="59">
        <f t="shared" si="134"/>
        <v>1567.4493972996038</v>
      </c>
      <c r="AR223" s="59">
        <f t="shared" si="146"/>
        <v>1567.4493972996038</v>
      </c>
      <c r="AS223" s="59">
        <v>0</v>
      </c>
      <c r="AT223" s="88">
        <f>IF(Obliczenia!$D$28="nie można skorzystać z programu",0,AR223-J223)</f>
        <v>9.5496943686157465E-12</v>
      </c>
    </row>
    <row r="224" spans="1:46" ht="14.1" customHeight="1" x14ac:dyDescent="0.3">
      <c r="A224" s="38"/>
      <c r="B224" s="38"/>
      <c r="C224" s="38"/>
      <c r="D224" s="80">
        <v>196</v>
      </c>
      <c r="E224" s="81">
        <f t="shared" si="135"/>
        <v>164451.41630893297</v>
      </c>
      <c r="F224" s="81">
        <f t="shared" si="135"/>
        <v>588.96347026144338</v>
      </c>
      <c r="G224" s="81">
        <f t="shared" si="135"/>
        <v>978.4859270381512</v>
      </c>
      <c r="H224" s="81">
        <f t="shared" si="136"/>
        <v>978.4859270381512</v>
      </c>
      <c r="I224" s="81">
        <f t="shared" si="137"/>
        <v>1567.4493972995947</v>
      </c>
      <c r="J224" s="82">
        <f t="shared" si="127"/>
        <v>1567.4493972995947</v>
      </c>
      <c r="K224" s="83">
        <f t="shared" si="138"/>
        <v>0</v>
      </c>
      <c r="L224" s="59">
        <f t="shared" si="139"/>
        <v>109634.27753928864</v>
      </c>
      <c r="M224" s="59">
        <f t="shared" si="121"/>
        <v>392.6423135076289</v>
      </c>
      <c r="N224" s="59">
        <f t="shared" si="122"/>
        <v>652.32395135876743</v>
      </c>
      <c r="O224" s="59">
        <f>'Kredyt Mieszkaniowy #naStart'!$N224+'Kredyt Mieszkaniowy #naStart'!$M224</f>
        <v>1044.9662648663964</v>
      </c>
      <c r="P224" s="59">
        <v>0</v>
      </c>
      <c r="Q224" s="59">
        <f t="shared" si="128"/>
        <v>0</v>
      </c>
      <c r="R224" s="59">
        <f t="shared" si="120"/>
        <v>652.32395135876754</v>
      </c>
      <c r="S224" s="59">
        <f t="shared" si="129"/>
        <v>1044.9662648663964</v>
      </c>
      <c r="T224" s="59">
        <f t="shared" si="140"/>
        <v>54817.13876964432</v>
      </c>
      <c r="U224" s="58">
        <f t="shared" si="123"/>
        <v>196.32115675381445</v>
      </c>
      <c r="V224" s="59">
        <f t="shared" si="124"/>
        <v>326.16197567938372</v>
      </c>
      <c r="W224" s="58">
        <f t="shared" si="141"/>
        <v>522.48313243319819</v>
      </c>
      <c r="Y224" s="84">
        <v>196</v>
      </c>
      <c r="Z224" s="85">
        <f t="shared" si="147"/>
        <v>212371.47181204529</v>
      </c>
      <c r="AA224" s="85">
        <f t="shared" si="142"/>
        <v>760.58353178292589</v>
      </c>
      <c r="AB224" s="85">
        <f t="shared" si="143"/>
        <v>1263.6102572816696</v>
      </c>
      <c r="AC224" s="85">
        <f t="shared" si="130"/>
        <v>2024.1937890645954</v>
      </c>
      <c r="AD224" s="86">
        <f t="shared" si="131"/>
        <v>456.74439176500073</v>
      </c>
      <c r="AE224" s="50"/>
      <c r="AF224" s="84">
        <v>196</v>
      </c>
      <c r="AG224" s="85">
        <f t="shared" si="148"/>
        <v>137499.99999999942</v>
      </c>
      <c r="AH224" s="85">
        <f t="shared" si="132"/>
        <v>833.33333333333337</v>
      </c>
      <c r="AI224" s="85">
        <f t="shared" si="149"/>
        <v>818.12499999999659</v>
      </c>
      <c r="AJ224" s="85">
        <f t="shared" si="144"/>
        <v>1651.4583333333298</v>
      </c>
      <c r="AK224" s="86">
        <f t="shared" si="133"/>
        <v>84.008936033735154</v>
      </c>
      <c r="AM224" s="80">
        <v>196</v>
      </c>
      <c r="AN224" s="59">
        <f t="shared" si="145"/>
        <v>164451.4163089339</v>
      </c>
      <c r="AO224" s="59">
        <f t="shared" si="125"/>
        <v>588.96347026144679</v>
      </c>
      <c r="AP224" s="59">
        <f t="shared" si="126"/>
        <v>978.48592703815677</v>
      </c>
      <c r="AQ224" s="59">
        <f t="shared" si="134"/>
        <v>1567.4493972996036</v>
      </c>
      <c r="AR224" s="59">
        <f t="shared" si="146"/>
        <v>1567.4493972996036</v>
      </c>
      <c r="AS224" s="59">
        <v>0</v>
      </c>
      <c r="AT224" s="88">
        <f>IF(Obliczenia!$D$28="nie można skorzystać z programu",0,AR224-J224)</f>
        <v>8.8675733422860503E-12</v>
      </c>
    </row>
    <row r="225" spans="1:46" ht="14.1" customHeight="1" x14ac:dyDescent="0.3">
      <c r="A225" s="38"/>
      <c r="B225" s="38"/>
      <c r="C225" s="38"/>
      <c r="D225" s="80">
        <v>197</v>
      </c>
      <c r="E225" s="81">
        <f t="shared" si="135"/>
        <v>163862.45283867151</v>
      </c>
      <c r="F225" s="81">
        <f t="shared" si="135"/>
        <v>592.46780290949891</v>
      </c>
      <c r="G225" s="81">
        <f t="shared" si="135"/>
        <v>974.98159439009555</v>
      </c>
      <c r="H225" s="81">
        <f t="shared" si="136"/>
        <v>974.98159439009555</v>
      </c>
      <c r="I225" s="81">
        <f t="shared" si="137"/>
        <v>1567.4493972995947</v>
      </c>
      <c r="J225" s="82">
        <f t="shared" si="127"/>
        <v>1567.4493972995947</v>
      </c>
      <c r="K225" s="83">
        <f t="shared" si="138"/>
        <v>0</v>
      </c>
      <c r="L225" s="59">
        <f t="shared" si="139"/>
        <v>109241.63522578101</v>
      </c>
      <c r="M225" s="59">
        <f t="shared" si="121"/>
        <v>394.9785352729993</v>
      </c>
      <c r="N225" s="59">
        <f t="shared" si="122"/>
        <v>649.98772959339703</v>
      </c>
      <c r="O225" s="59">
        <f>'Kredyt Mieszkaniowy #naStart'!$N225+'Kredyt Mieszkaniowy #naStart'!$M225</f>
        <v>1044.9662648663964</v>
      </c>
      <c r="P225" s="59">
        <v>0</v>
      </c>
      <c r="Q225" s="59">
        <f t="shared" si="128"/>
        <v>0</v>
      </c>
      <c r="R225" s="59">
        <f t="shared" si="120"/>
        <v>649.98772959339703</v>
      </c>
      <c r="S225" s="59">
        <f t="shared" si="129"/>
        <v>1044.9662648663964</v>
      </c>
      <c r="T225" s="58">
        <f t="shared" si="140"/>
        <v>54620.817612890503</v>
      </c>
      <c r="U225" s="58">
        <f t="shared" si="123"/>
        <v>197.48926763649965</v>
      </c>
      <c r="V225" s="58">
        <f t="shared" si="124"/>
        <v>324.99386479669852</v>
      </c>
      <c r="W225" s="58">
        <f t="shared" si="141"/>
        <v>522.48313243319819</v>
      </c>
      <c r="Y225" s="84">
        <v>197</v>
      </c>
      <c r="Z225" s="85">
        <f t="shared" si="147"/>
        <v>211610.88828026236</v>
      </c>
      <c r="AA225" s="85">
        <f t="shared" si="142"/>
        <v>765.10900379703423</v>
      </c>
      <c r="AB225" s="85">
        <f t="shared" si="143"/>
        <v>1259.0847852675611</v>
      </c>
      <c r="AC225" s="85">
        <f t="shared" si="130"/>
        <v>2024.1937890645954</v>
      </c>
      <c r="AD225" s="86">
        <f t="shared" si="131"/>
        <v>456.74439176500073</v>
      </c>
      <c r="AE225" s="50"/>
      <c r="AF225" s="84">
        <v>197</v>
      </c>
      <c r="AG225" s="85">
        <f t="shared" si="148"/>
        <v>136666.66666666607</v>
      </c>
      <c r="AH225" s="85">
        <f t="shared" si="132"/>
        <v>833.33333333333337</v>
      </c>
      <c r="AI225" s="85">
        <f t="shared" si="149"/>
        <v>813.16666666666322</v>
      </c>
      <c r="AJ225" s="85">
        <f t="shared" si="144"/>
        <v>1646.4999999999966</v>
      </c>
      <c r="AK225" s="86">
        <f t="shared" si="133"/>
        <v>79.050602700401896</v>
      </c>
      <c r="AM225" s="80">
        <v>197</v>
      </c>
      <c r="AN225" s="59">
        <f t="shared" si="145"/>
        <v>163862.45283867244</v>
      </c>
      <c r="AO225" s="59">
        <f t="shared" si="125"/>
        <v>592.46780290950221</v>
      </c>
      <c r="AP225" s="59">
        <f t="shared" si="126"/>
        <v>974.98159439010112</v>
      </c>
      <c r="AQ225" s="59">
        <f t="shared" si="134"/>
        <v>1567.4493972996033</v>
      </c>
      <c r="AR225" s="59">
        <f t="shared" si="146"/>
        <v>1567.4493972996033</v>
      </c>
      <c r="AS225" s="59">
        <v>0</v>
      </c>
      <c r="AT225" s="88">
        <f>IF(Obliczenia!$D$28="nie można skorzystać z programu",0,AR225-J225)</f>
        <v>8.6401996668428183E-12</v>
      </c>
    </row>
    <row r="226" spans="1:46" ht="14.1" customHeight="1" x14ac:dyDescent="0.3">
      <c r="A226" s="38"/>
      <c r="B226" s="38"/>
      <c r="C226" s="38"/>
      <c r="D226" s="80">
        <v>198</v>
      </c>
      <c r="E226" s="81">
        <f t="shared" si="135"/>
        <v>163269.98503576202</v>
      </c>
      <c r="F226" s="81">
        <f t="shared" si="135"/>
        <v>595.99298633681065</v>
      </c>
      <c r="G226" s="81">
        <f t="shared" si="135"/>
        <v>971.45641096278405</v>
      </c>
      <c r="H226" s="81">
        <f t="shared" si="136"/>
        <v>971.45641096278405</v>
      </c>
      <c r="I226" s="81">
        <f t="shared" si="137"/>
        <v>1567.4493972995947</v>
      </c>
      <c r="J226" s="82">
        <f t="shared" si="127"/>
        <v>1567.4493972995947</v>
      </c>
      <c r="K226" s="83">
        <f t="shared" si="138"/>
        <v>0</v>
      </c>
      <c r="L226" s="59">
        <f t="shared" si="139"/>
        <v>108846.65669050801</v>
      </c>
      <c r="M226" s="59">
        <f t="shared" si="121"/>
        <v>397.32865755787373</v>
      </c>
      <c r="N226" s="59">
        <f t="shared" si="122"/>
        <v>647.63760730852266</v>
      </c>
      <c r="O226" s="59">
        <f>'Kredyt Mieszkaniowy #naStart'!$N226+'Kredyt Mieszkaniowy #naStart'!$M226</f>
        <v>1044.9662648663964</v>
      </c>
      <c r="P226" s="59">
        <v>0</v>
      </c>
      <c r="Q226" s="59">
        <f t="shared" si="128"/>
        <v>0</v>
      </c>
      <c r="R226" s="59">
        <f t="shared" si="120"/>
        <v>647.63760730852266</v>
      </c>
      <c r="S226" s="59">
        <f t="shared" si="129"/>
        <v>1044.9662648663964</v>
      </c>
      <c r="T226" s="59">
        <f t="shared" si="140"/>
        <v>54423.328345254005</v>
      </c>
      <c r="U226" s="58">
        <f t="shared" si="123"/>
        <v>198.66432877893686</v>
      </c>
      <c r="V226" s="59">
        <f t="shared" si="124"/>
        <v>323.81880365426133</v>
      </c>
      <c r="W226" s="58">
        <f t="shared" si="141"/>
        <v>522.48313243319819</v>
      </c>
      <c r="Y226" s="84">
        <v>198</v>
      </c>
      <c r="Z226" s="85">
        <f t="shared" si="147"/>
        <v>210845.77927646533</v>
      </c>
      <c r="AA226" s="85">
        <f t="shared" si="142"/>
        <v>769.66140236962679</v>
      </c>
      <c r="AB226" s="85">
        <f t="shared" si="143"/>
        <v>1254.5323866949689</v>
      </c>
      <c r="AC226" s="85">
        <f t="shared" si="130"/>
        <v>2024.1937890645956</v>
      </c>
      <c r="AD226" s="86">
        <f t="shared" si="131"/>
        <v>456.74439176500096</v>
      </c>
      <c r="AE226" s="50"/>
      <c r="AF226" s="84">
        <v>198</v>
      </c>
      <c r="AG226" s="85">
        <f t="shared" si="148"/>
        <v>135833.33333333273</v>
      </c>
      <c r="AH226" s="85">
        <f t="shared" si="132"/>
        <v>833.33333333333337</v>
      </c>
      <c r="AI226" s="85">
        <f t="shared" si="149"/>
        <v>808.20833333332985</v>
      </c>
      <c r="AJ226" s="85">
        <f t="shared" si="144"/>
        <v>1641.5416666666633</v>
      </c>
      <c r="AK226" s="86">
        <f t="shared" si="133"/>
        <v>74.092269367068639</v>
      </c>
      <c r="AM226" s="80">
        <v>198</v>
      </c>
      <c r="AN226" s="59">
        <f t="shared" si="145"/>
        <v>163269.98503576295</v>
      </c>
      <c r="AO226" s="59">
        <f t="shared" si="125"/>
        <v>595.99298633681394</v>
      </c>
      <c r="AP226" s="59">
        <f t="shared" si="126"/>
        <v>971.45641096278962</v>
      </c>
      <c r="AQ226" s="59">
        <f t="shared" si="134"/>
        <v>1567.4493972996036</v>
      </c>
      <c r="AR226" s="59">
        <f t="shared" si="146"/>
        <v>1567.4493972996036</v>
      </c>
      <c r="AS226" s="59">
        <v>0</v>
      </c>
      <c r="AT226" s="88">
        <f>IF(Obliczenia!$D$28="nie można skorzystać z programu",0,AR226-J226)</f>
        <v>8.8675733422860503E-12</v>
      </c>
    </row>
    <row r="227" spans="1:46" ht="14.1" customHeight="1" x14ac:dyDescent="0.3">
      <c r="A227" s="38"/>
      <c r="B227" s="38"/>
      <c r="C227" s="38"/>
      <c r="D227" s="80">
        <v>199</v>
      </c>
      <c r="E227" s="81">
        <f t="shared" si="135"/>
        <v>162673.9920494252</v>
      </c>
      <c r="F227" s="81">
        <f t="shared" si="135"/>
        <v>599.53914460551448</v>
      </c>
      <c r="G227" s="81">
        <f t="shared" si="135"/>
        <v>967.9102526940801</v>
      </c>
      <c r="H227" s="81">
        <f t="shared" si="136"/>
        <v>967.9102526940801</v>
      </c>
      <c r="I227" s="81">
        <f t="shared" si="137"/>
        <v>1567.4493972995947</v>
      </c>
      <c r="J227" s="82">
        <f t="shared" si="127"/>
        <v>1567.4493972995947</v>
      </c>
      <c r="K227" s="83">
        <f t="shared" si="138"/>
        <v>0</v>
      </c>
      <c r="L227" s="59">
        <f t="shared" si="139"/>
        <v>108449.32803295014</v>
      </c>
      <c r="M227" s="59">
        <f t="shared" si="121"/>
        <v>399.69276307034301</v>
      </c>
      <c r="N227" s="59">
        <f t="shared" si="122"/>
        <v>645.27350179605344</v>
      </c>
      <c r="O227" s="59">
        <f>'Kredyt Mieszkaniowy #naStart'!$N227+'Kredyt Mieszkaniowy #naStart'!$M227</f>
        <v>1044.9662648663964</v>
      </c>
      <c r="P227" s="59">
        <v>0</v>
      </c>
      <c r="Q227" s="59">
        <f t="shared" si="128"/>
        <v>0</v>
      </c>
      <c r="R227" s="59">
        <f t="shared" si="120"/>
        <v>645.27350179605332</v>
      </c>
      <c r="S227" s="59">
        <f t="shared" si="129"/>
        <v>1044.9662648663964</v>
      </c>
      <c r="T227" s="58">
        <f t="shared" si="140"/>
        <v>54224.664016475072</v>
      </c>
      <c r="U227" s="58">
        <f t="shared" si="123"/>
        <v>199.8463815351715</v>
      </c>
      <c r="V227" s="58">
        <f t="shared" si="124"/>
        <v>322.63675089802672</v>
      </c>
      <c r="W227" s="58">
        <f t="shared" si="141"/>
        <v>522.48313243319819</v>
      </c>
      <c r="Y227" s="84">
        <v>199</v>
      </c>
      <c r="Z227" s="85">
        <f t="shared" si="147"/>
        <v>210076.11787409571</v>
      </c>
      <c r="AA227" s="85">
        <f t="shared" si="142"/>
        <v>774.24088771372601</v>
      </c>
      <c r="AB227" s="85">
        <f t="shared" si="143"/>
        <v>1249.9529013508695</v>
      </c>
      <c r="AC227" s="85">
        <f t="shared" si="130"/>
        <v>2024.1937890645954</v>
      </c>
      <c r="AD227" s="86">
        <f t="shared" si="131"/>
        <v>456.74439176500073</v>
      </c>
      <c r="AE227" s="50"/>
      <c r="AF227" s="84">
        <v>199</v>
      </c>
      <c r="AG227" s="85">
        <f t="shared" si="148"/>
        <v>134999.99999999939</v>
      </c>
      <c r="AH227" s="85">
        <f t="shared" si="132"/>
        <v>833.33333333333337</v>
      </c>
      <c r="AI227" s="85">
        <f t="shared" si="149"/>
        <v>803.24999999999648</v>
      </c>
      <c r="AJ227" s="85">
        <f t="shared" si="144"/>
        <v>1636.5833333333298</v>
      </c>
      <c r="AK227" s="86">
        <f t="shared" si="133"/>
        <v>69.133936033735154</v>
      </c>
      <c r="AM227" s="80">
        <v>199</v>
      </c>
      <c r="AN227" s="59">
        <f t="shared" si="145"/>
        <v>162673.99204942613</v>
      </c>
      <c r="AO227" s="59">
        <f t="shared" si="125"/>
        <v>599.539144605518</v>
      </c>
      <c r="AP227" s="59">
        <f t="shared" si="126"/>
        <v>967.91025269408556</v>
      </c>
      <c r="AQ227" s="59">
        <f t="shared" si="134"/>
        <v>1567.4493972996036</v>
      </c>
      <c r="AR227" s="59">
        <f t="shared" si="146"/>
        <v>1567.4493972996036</v>
      </c>
      <c r="AS227" s="59">
        <v>0</v>
      </c>
      <c r="AT227" s="88">
        <f>IF(Obliczenia!$D$28="nie można skorzystać z programu",0,AR227-J227)</f>
        <v>8.8675733422860503E-12</v>
      </c>
    </row>
    <row r="228" spans="1:46" ht="14.1" customHeight="1" x14ac:dyDescent="0.3">
      <c r="A228" s="38"/>
      <c r="B228" s="38"/>
      <c r="C228" s="38"/>
      <c r="D228" s="80">
        <v>200</v>
      </c>
      <c r="E228" s="81">
        <f t="shared" si="135"/>
        <v>162074.45290481969</v>
      </c>
      <c r="F228" s="81">
        <f t="shared" si="135"/>
        <v>603.10640251591724</v>
      </c>
      <c r="G228" s="81">
        <f t="shared" si="135"/>
        <v>964.34299478367734</v>
      </c>
      <c r="H228" s="81">
        <f t="shared" si="136"/>
        <v>964.34299478367734</v>
      </c>
      <c r="I228" s="81">
        <f t="shared" si="137"/>
        <v>1567.4493972995947</v>
      </c>
      <c r="J228" s="82">
        <f t="shared" si="127"/>
        <v>1567.4493972995947</v>
      </c>
      <c r="K228" s="83">
        <f t="shared" si="138"/>
        <v>0</v>
      </c>
      <c r="L228" s="59">
        <f t="shared" si="139"/>
        <v>108049.6352698798</v>
      </c>
      <c r="M228" s="59">
        <f t="shared" si="121"/>
        <v>402.07093501061149</v>
      </c>
      <c r="N228" s="59">
        <f t="shared" si="122"/>
        <v>642.89532985578489</v>
      </c>
      <c r="O228" s="59">
        <f>'Kredyt Mieszkaniowy #naStart'!$N228+'Kredyt Mieszkaniowy #naStart'!$M228</f>
        <v>1044.9662648663964</v>
      </c>
      <c r="P228" s="59">
        <v>0</v>
      </c>
      <c r="Q228" s="59">
        <f t="shared" si="128"/>
        <v>0</v>
      </c>
      <c r="R228" s="59">
        <f t="shared" si="120"/>
        <v>642.89532985578489</v>
      </c>
      <c r="S228" s="59">
        <f t="shared" si="129"/>
        <v>1044.9662648663964</v>
      </c>
      <c r="T228" s="59">
        <f t="shared" si="140"/>
        <v>54024.8176349399</v>
      </c>
      <c r="U228" s="58">
        <f t="shared" si="123"/>
        <v>201.03546750530575</v>
      </c>
      <c r="V228" s="59">
        <f t="shared" si="124"/>
        <v>321.44766492789245</v>
      </c>
      <c r="W228" s="58">
        <f t="shared" si="141"/>
        <v>522.48313243319819</v>
      </c>
      <c r="Y228" s="84">
        <v>200</v>
      </c>
      <c r="Z228" s="85">
        <f t="shared" si="147"/>
        <v>209301.87698638198</v>
      </c>
      <c r="AA228" s="85">
        <f t="shared" si="142"/>
        <v>778.84762099562238</v>
      </c>
      <c r="AB228" s="85">
        <f t="shared" si="143"/>
        <v>1245.3461680689727</v>
      </c>
      <c r="AC228" s="85">
        <f t="shared" si="130"/>
        <v>2024.193789064595</v>
      </c>
      <c r="AD228" s="86">
        <f t="shared" si="131"/>
        <v>456.74439176500027</v>
      </c>
      <c r="AE228" s="50"/>
      <c r="AF228" s="84">
        <v>200</v>
      </c>
      <c r="AG228" s="85">
        <f t="shared" si="148"/>
        <v>134166.66666666605</v>
      </c>
      <c r="AH228" s="85">
        <f t="shared" si="132"/>
        <v>833.33333333333337</v>
      </c>
      <c r="AI228" s="85">
        <f t="shared" si="149"/>
        <v>798.29166666666299</v>
      </c>
      <c r="AJ228" s="85">
        <f t="shared" si="144"/>
        <v>1631.6249999999964</v>
      </c>
      <c r="AK228" s="86">
        <f t="shared" si="133"/>
        <v>64.175602700401669</v>
      </c>
      <c r="AM228" s="80">
        <v>200</v>
      </c>
      <c r="AN228" s="59">
        <f t="shared" si="145"/>
        <v>162074.45290482062</v>
      </c>
      <c r="AO228" s="59">
        <f t="shared" si="125"/>
        <v>603.10640251592065</v>
      </c>
      <c r="AP228" s="59">
        <f t="shared" si="126"/>
        <v>964.34299478368268</v>
      </c>
      <c r="AQ228" s="59">
        <f t="shared" si="134"/>
        <v>1567.4493972996033</v>
      </c>
      <c r="AR228" s="59">
        <f t="shared" si="146"/>
        <v>1567.4493972996033</v>
      </c>
      <c r="AS228" s="59">
        <v>0</v>
      </c>
      <c r="AT228" s="88">
        <f>IF(Obliczenia!$D$28="nie można skorzystać z programu",0,AR228-J228)</f>
        <v>8.6401996668428183E-12</v>
      </c>
    </row>
    <row r="229" spans="1:46" ht="14.1" customHeight="1" x14ac:dyDescent="0.3">
      <c r="A229" s="38"/>
      <c r="B229" s="38"/>
      <c r="C229" s="38"/>
      <c r="D229" s="80">
        <v>201</v>
      </c>
      <c r="E229" s="81">
        <f t="shared" si="135"/>
        <v>161471.34650230379</v>
      </c>
      <c r="F229" s="81">
        <f t="shared" si="135"/>
        <v>606.69488561088713</v>
      </c>
      <c r="G229" s="81">
        <f t="shared" si="135"/>
        <v>960.75451168870768</v>
      </c>
      <c r="H229" s="81">
        <f t="shared" si="136"/>
        <v>960.75451168870768</v>
      </c>
      <c r="I229" s="81">
        <f t="shared" si="137"/>
        <v>1567.4493972995949</v>
      </c>
      <c r="J229" s="82">
        <f t="shared" si="127"/>
        <v>1567.4493972995949</v>
      </c>
      <c r="K229" s="83">
        <f t="shared" si="138"/>
        <v>0</v>
      </c>
      <c r="L229" s="59">
        <f t="shared" si="139"/>
        <v>107647.5643348692</v>
      </c>
      <c r="M229" s="59">
        <f t="shared" si="121"/>
        <v>404.46325707392475</v>
      </c>
      <c r="N229" s="59">
        <f t="shared" si="122"/>
        <v>640.50300779247175</v>
      </c>
      <c r="O229" s="59">
        <f>'Kredyt Mieszkaniowy #naStart'!$N229+'Kredyt Mieszkaniowy #naStart'!$M229</f>
        <v>1044.9662648663966</v>
      </c>
      <c r="P229" s="59">
        <v>0</v>
      </c>
      <c r="Q229" s="59">
        <f t="shared" si="128"/>
        <v>0</v>
      </c>
      <c r="R229" s="59">
        <f t="shared" si="120"/>
        <v>640.50300779247186</v>
      </c>
      <c r="S229" s="59">
        <f t="shared" si="129"/>
        <v>1044.9662648663966</v>
      </c>
      <c r="T229" s="58">
        <f t="shared" si="140"/>
        <v>53823.782167434598</v>
      </c>
      <c r="U229" s="58">
        <f t="shared" si="123"/>
        <v>202.23162853696238</v>
      </c>
      <c r="V229" s="58">
        <f t="shared" si="124"/>
        <v>320.25150389623587</v>
      </c>
      <c r="W229" s="58">
        <f t="shared" si="141"/>
        <v>522.48313243319831</v>
      </c>
      <c r="Y229" s="84">
        <v>201</v>
      </c>
      <c r="Z229" s="85">
        <f t="shared" si="147"/>
        <v>208523.02936538635</v>
      </c>
      <c r="AA229" s="85">
        <f t="shared" si="142"/>
        <v>783.48176434054653</v>
      </c>
      <c r="AB229" s="85">
        <f t="shared" si="143"/>
        <v>1240.7120247240489</v>
      </c>
      <c r="AC229" s="85">
        <f t="shared" si="130"/>
        <v>2024.1937890645954</v>
      </c>
      <c r="AD229" s="86">
        <f t="shared" si="131"/>
        <v>456.7443917650005</v>
      </c>
      <c r="AE229" s="50"/>
      <c r="AF229" s="84">
        <v>201</v>
      </c>
      <c r="AG229" s="85">
        <f t="shared" si="148"/>
        <v>133333.3333333327</v>
      </c>
      <c r="AH229" s="85">
        <f t="shared" si="132"/>
        <v>833.33333333333337</v>
      </c>
      <c r="AI229" s="85">
        <f t="shared" si="149"/>
        <v>793.33333333332962</v>
      </c>
      <c r="AJ229" s="85">
        <f t="shared" si="144"/>
        <v>1626.6666666666629</v>
      </c>
      <c r="AK229" s="86">
        <f t="shared" si="133"/>
        <v>59.217269367067956</v>
      </c>
      <c r="AM229" s="80">
        <v>201</v>
      </c>
      <c r="AN229" s="59">
        <f t="shared" si="145"/>
        <v>161471.34650230469</v>
      </c>
      <c r="AO229" s="59">
        <f t="shared" si="125"/>
        <v>606.69488561089042</v>
      </c>
      <c r="AP229" s="59">
        <f t="shared" si="126"/>
        <v>960.75451168871302</v>
      </c>
      <c r="AQ229" s="59">
        <f t="shared" si="134"/>
        <v>1567.4493972996033</v>
      </c>
      <c r="AR229" s="59">
        <f t="shared" si="146"/>
        <v>1567.4493972996033</v>
      </c>
      <c r="AS229" s="59">
        <v>0</v>
      </c>
      <c r="AT229" s="88">
        <f>IF(Obliczenia!$D$28="nie można skorzystać z programu",0,AR229-J229)</f>
        <v>8.4128259913995862E-12</v>
      </c>
    </row>
    <row r="230" spans="1:46" ht="14.1" customHeight="1" x14ac:dyDescent="0.3">
      <c r="A230" s="38"/>
      <c r="B230" s="38"/>
      <c r="C230" s="38"/>
      <c r="D230" s="80">
        <v>202</v>
      </c>
      <c r="E230" s="81">
        <f t="shared" si="135"/>
        <v>160864.65161669292</v>
      </c>
      <c r="F230" s="81">
        <f t="shared" si="135"/>
        <v>610.30472018027183</v>
      </c>
      <c r="G230" s="81">
        <f t="shared" si="135"/>
        <v>957.14467711932298</v>
      </c>
      <c r="H230" s="81">
        <f t="shared" si="136"/>
        <v>957.14467711932298</v>
      </c>
      <c r="I230" s="81">
        <f t="shared" si="137"/>
        <v>1567.4493972995949</v>
      </c>
      <c r="J230" s="82">
        <f t="shared" si="127"/>
        <v>1567.4493972995949</v>
      </c>
      <c r="K230" s="83">
        <f t="shared" si="138"/>
        <v>0</v>
      </c>
      <c r="L230" s="59">
        <f t="shared" si="139"/>
        <v>107243.10107779528</v>
      </c>
      <c r="M230" s="59">
        <f t="shared" si="121"/>
        <v>406.86981345351455</v>
      </c>
      <c r="N230" s="59">
        <f t="shared" si="122"/>
        <v>638.09645141288195</v>
      </c>
      <c r="O230" s="59">
        <f>'Kredyt Mieszkaniowy #naStart'!$N230+'Kredyt Mieszkaniowy #naStart'!$M230</f>
        <v>1044.9662648663966</v>
      </c>
      <c r="P230" s="59">
        <v>0</v>
      </c>
      <c r="Q230" s="59">
        <f t="shared" si="128"/>
        <v>0</v>
      </c>
      <c r="R230" s="59">
        <f t="shared" si="120"/>
        <v>638.09645141288206</v>
      </c>
      <c r="S230" s="59">
        <f t="shared" si="129"/>
        <v>1044.9662648663966</v>
      </c>
      <c r="T230" s="59">
        <f t="shared" si="140"/>
        <v>53621.550538897638</v>
      </c>
      <c r="U230" s="58">
        <f t="shared" si="123"/>
        <v>203.43490672675728</v>
      </c>
      <c r="V230" s="59">
        <f t="shared" si="124"/>
        <v>319.04822570644097</v>
      </c>
      <c r="W230" s="58">
        <f t="shared" si="141"/>
        <v>522.48313243319831</v>
      </c>
      <c r="Y230" s="84">
        <v>202</v>
      </c>
      <c r="Z230" s="85">
        <f t="shared" si="147"/>
        <v>207739.54760104581</v>
      </c>
      <c r="AA230" s="85">
        <f t="shared" si="142"/>
        <v>788.14348083837274</v>
      </c>
      <c r="AB230" s="85">
        <f t="shared" si="143"/>
        <v>1236.0503082262226</v>
      </c>
      <c r="AC230" s="85">
        <f t="shared" si="130"/>
        <v>2024.1937890645954</v>
      </c>
      <c r="AD230" s="86">
        <f t="shared" si="131"/>
        <v>456.7443917650005</v>
      </c>
      <c r="AE230" s="50"/>
      <c r="AF230" s="84">
        <v>202</v>
      </c>
      <c r="AG230" s="85">
        <f t="shared" si="148"/>
        <v>132499.99999999936</v>
      </c>
      <c r="AH230" s="85">
        <f t="shared" si="132"/>
        <v>833.33333333333337</v>
      </c>
      <c r="AI230" s="85">
        <f t="shared" si="149"/>
        <v>788.37499999999625</v>
      </c>
      <c r="AJ230" s="85">
        <f t="shared" si="144"/>
        <v>1621.7083333333296</v>
      </c>
      <c r="AK230" s="86">
        <f t="shared" si="133"/>
        <v>54.258936033734699</v>
      </c>
      <c r="AM230" s="80">
        <v>202</v>
      </c>
      <c r="AN230" s="59">
        <f t="shared" si="145"/>
        <v>160864.65161669379</v>
      </c>
      <c r="AO230" s="59">
        <f t="shared" si="125"/>
        <v>610.30472018027535</v>
      </c>
      <c r="AP230" s="59">
        <f t="shared" si="126"/>
        <v>957.14467711932821</v>
      </c>
      <c r="AQ230" s="59">
        <f t="shared" si="134"/>
        <v>1567.4493972996036</v>
      </c>
      <c r="AR230" s="59">
        <f t="shared" si="146"/>
        <v>1567.4493972996036</v>
      </c>
      <c r="AS230" s="59">
        <v>0</v>
      </c>
      <c r="AT230" s="88">
        <f>IF(Obliczenia!$D$28="nie można skorzystać z programu",0,AR230-J230)</f>
        <v>8.6401996668428183E-12</v>
      </c>
    </row>
    <row r="231" spans="1:46" ht="14.1" customHeight="1" x14ac:dyDescent="0.3">
      <c r="A231" s="38"/>
      <c r="B231" s="38"/>
      <c r="C231" s="38"/>
      <c r="D231" s="80">
        <v>203</v>
      </c>
      <c r="E231" s="81">
        <f t="shared" si="135"/>
        <v>160254.34689651267</v>
      </c>
      <c r="F231" s="81">
        <f t="shared" si="135"/>
        <v>613.93603326534458</v>
      </c>
      <c r="G231" s="81">
        <f t="shared" si="135"/>
        <v>953.51336403425034</v>
      </c>
      <c r="H231" s="81">
        <f t="shared" si="136"/>
        <v>953.51336403425034</v>
      </c>
      <c r="I231" s="81">
        <f t="shared" si="137"/>
        <v>1567.4493972995949</v>
      </c>
      <c r="J231" s="82">
        <f t="shared" si="127"/>
        <v>1567.4493972995949</v>
      </c>
      <c r="K231" s="83">
        <f t="shared" si="138"/>
        <v>0</v>
      </c>
      <c r="L231" s="59">
        <f t="shared" si="139"/>
        <v>106836.23126434177</v>
      </c>
      <c r="M231" s="59">
        <f t="shared" si="121"/>
        <v>409.29068884356303</v>
      </c>
      <c r="N231" s="59">
        <f t="shared" si="122"/>
        <v>635.67557602283352</v>
      </c>
      <c r="O231" s="59">
        <f>'Kredyt Mieszkaniowy #naStart'!$N231+'Kredyt Mieszkaniowy #naStart'!$M231</f>
        <v>1044.9662648663966</v>
      </c>
      <c r="P231" s="59">
        <v>0</v>
      </c>
      <c r="Q231" s="59">
        <f t="shared" si="128"/>
        <v>0</v>
      </c>
      <c r="R231" s="59">
        <f t="shared" si="120"/>
        <v>635.67557602283364</v>
      </c>
      <c r="S231" s="59">
        <f t="shared" si="129"/>
        <v>1044.9662648663966</v>
      </c>
      <c r="T231" s="58">
        <f t="shared" si="140"/>
        <v>53418.115632170884</v>
      </c>
      <c r="U231" s="58">
        <f t="shared" si="123"/>
        <v>204.64534442178152</v>
      </c>
      <c r="V231" s="58">
        <f t="shared" si="124"/>
        <v>317.83778801141676</v>
      </c>
      <c r="W231" s="58">
        <f t="shared" si="141"/>
        <v>522.48313243319831</v>
      </c>
      <c r="Y231" s="84">
        <v>203</v>
      </c>
      <c r="Z231" s="85">
        <f t="shared" si="147"/>
        <v>206951.40412020744</v>
      </c>
      <c r="AA231" s="85">
        <f t="shared" si="142"/>
        <v>792.83293454936108</v>
      </c>
      <c r="AB231" s="85">
        <f t="shared" si="143"/>
        <v>1231.3608545152342</v>
      </c>
      <c r="AC231" s="85">
        <f t="shared" si="130"/>
        <v>2024.1937890645954</v>
      </c>
      <c r="AD231" s="86">
        <f t="shared" si="131"/>
        <v>456.7443917650005</v>
      </c>
      <c r="AE231" s="50"/>
      <c r="AF231" s="84">
        <v>203</v>
      </c>
      <c r="AG231" s="85">
        <f t="shared" si="148"/>
        <v>131666.66666666602</v>
      </c>
      <c r="AH231" s="85">
        <f t="shared" si="132"/>
        <v>833.33333333333337</v>
      </c>
      <c r="AI231" s="85">
        <f t="shared" si="149"/>
        <v>783.41666666666288</v>
      </c>
      <c r="AJ231" s="85">
        <f t="shared" si="144"/>
        <v>1616.7499999999964</v>
      </c>
      <c r="AK231" s="86">
        <f t="shared" si="133"/>
        <v>49.300602700401441</v>
      </c>
      <c r="AM231" s="80">
        <v>203</v>
      </c>
      <c r="AN231" s="59">
        <f t="shared" si="145"/>
        <v>160254.34689651351</v>
      </c>
      <c r="AO231" s="59">
        <f t="shared" si="125"/>
        <v>613.93603326534765</v>
      </c>
      <c r="AP231" s="59">
        <f t="shared" si="126"/>
        <v>953.51336403425546</v>
      </c>
      <c r="AQ231" s="59">
        <f t="shared" si="134"/>
        <v>1567.4493972996031</v>
      </c>
      <c r="AR231" s="59">
        <f t="shared" si="146"/>
        <v>1567.4493972996031</v>
      </c>
      <c r="AS231" s="59">
        <v>0</v>
      </c>
      <c r="AT231" s="88">
        <f>IF(Obliczenia!$D$28="nie można skorzystać z programu",0,AR231-J231)</f>
        <v>8.1854523159563541E-12</v>
      </c>
    </row>
    <row r="232" spans="1:46" ht="14.1" customHeight="1" x14ac:dyDescent="0.3">
      <c r="A232" s="38"/>
      <c r="B232" s="38"/>
      <c r="C232" s="38"/>
      <c r="D232" s="80">
        <v>204</v>
      </c>
      <c r="E232" s="81">
        <f t="shared" si="135"/>
        <v>159640.41086324729</v>
      </c>
      <c r="F232" s="81">
        <f t="shared" si="135"/>
        <v>617.58895266327352</v>
      </c>
      <c r="G232" s="81">
        <f t="shared" si="135"/>
        <v>949.86044463632152</v>
      </c>
      <c r="H232" s="81">
        <f t="shared" si="136"/>
        <v>949.86044463632129</v>
      </c>
      <c r="I232" s="81">
        <f t="shared" si="137"/>
        <v>1567.4493972995949</v>
      </c>
      <c r="J232" s="82">
        <f t="shared" si="127"/>
        <v>1567.4493972995949</v>
      </c>
      <c r="K232" s="83">
        <f t="shared" si="138"/>
        <v>0</v>
      </c>
      <c r="L232" s="59">
        <f t="shared" si="139"/>
        <v>106426.9405754982</v>
      </c>
      <c r="M232" s="59">
        <f t="shared" si="121"/>
        <v>411.72596844218236</v>
      </c>
      <c r="N232" s="59">
        <f t="shared" si="122"/>
        <v>633.24029642421431</v>
      </c>
      <c r="O232" s="59">
        <f>'Kredyt Mieszkaniowy #naStart'!$N232+'Kredyt Mieszkaniowy #naStart'!$M232</f>
        <v>1044.9662648663966</v>
      </c>
      <c r="P232" s="59">
        <v>0</v>
      </c>
      <c r="Q232" s="59">
        <f t="shared" si="128"/>
        <v>0</v>
      </c>
      <c r="R232" s="59">
        <f t="shared" si="120"/>
        <v>633.24029642421419</v>
      </c>
      <c r="S232" s="59">
        <f t="shared" si="129"/>
        <v>1044.9662648663966</v>
      </c>
      <c r="T232" s="59">
        <f t="shared" si="140"/>
        <v>53213.4702877491</v>
      </c>
      <c r="U232" s="58">
        <f t="shared" si="123"/>
        <v>205.86298422109118</v>
      </c>
      <c r="V232" s="59">
        <f t="shared" si="124"/>
        <v>316.62014821210715</v>
      </c>
      <c r="W232" s="58">
        <f t="shared" si="141"/>
        <v>522.48313243319831</v>
      </c>
      <c r="Y232" s="84">
        <v>204</v>
      </c>
      <c r="Z232" s="85">
        <f t="shared" si="147"/>
        <v>206158.57118565807</v>
      </c>
      <c r="AA232" s="85">
        <f t="shared" si="142"/>
        <v>797.55029050992994</v>
      </c>
      <c r="AB232" s="85">
        <f t="shared" si="143"/>
        <v>1226.6434985546655</v>
      </c>
      <c r="AC232" s="85">
        <f t="shared" si="130"/>
        <v>2024.1937890645954</v>
      </c>
      <c r="AD232" s="86">
        <f t="shared" si="131"/>
        <v>456.7443917650005</v>
      </c>
      <c r="AE232" s="50"/>
      <c r="AF232" s="84">
        <v>204</v>
      </c>
      <c r="AG232" s="85">
        <f t="shared" si="148"/>
        <v>130833.33333333269</v>
      </c>
      <c r="AH232" s="85">
        <f t="shared" si="132"/>
        <v>833.33333333333337</v>
      </c>
      <c r="AI232" s="85">
        <f t="shared" si="149"/>
        <v>778.45833333332951</v>
      </c>
      <c r="AJ232" s="85">
        <f t="shared" si="144"/>
        <v>1611.7916666666629</v>
      </c>
      <c r="AK232" s="86">
        <f t="shared" si="133"/>
        <v>44.342269367067956</v>
      </c>
      <c r="AM232" s="80">
        <v>204</v>
      </c>
      <c r="AN232" s="59">
        <f t="shared" si="145"/>
        <v>159640.41086324817</v>
      </c>
      <c r="AO232" s="59">
        <f t="shared" si="125"/>
        <v>617.58895266327681</v>
      </c>
      <c r="AP232" s="59">
        <f t="shared" si="126"/>
        <v>949.86044463632663</v>
      </c>
      <c r="AQ232" s="59">
        <f t="shared" si="134"/>
        <v>1567.4493972996033</v>
      </c>
      <c r="AR232" s="59">
        <f t="shared" si="146"/>
        <v>1567.4493972996033</v>
      </c>
      <c r="AS232" s="59">
        <v>0</v>
      </c>
      <c r="AT232" s="88">
        <f>IF(Obliczenia!$D$28="nie można skorzystać z programu",0,AR232-J232)</f>
        <v>8.4128259913995862E-12</v>
      </c>
    </row>
    <row r="233" spans="1:46" ht="14.1" customHeight="1" x14ac:dyDescent="0.3">
      <c r="A233" s="38"/>
      <c r="B233" s="38"/>
      <c r="C233" s="38"/>
      <c r="D233" s="80">
        <v>205</v>
      </c>
      <c r="E233" s="81">
        <f t="shared" si="135"/>
        <v>159022.82191058403</v>
      </c>
      <c r="F233" s="81">
        <f t="shared" si="135"/>
        <v>621.26360693161985</v>
      </c>
      <c r="G233" s="81">
        <f t="shared" si="135"/>
        <v>946.18579036797496</v>
      </c>
      <c r="H233" s="81">
        <f t="shared" si="136"/>
        <v>946.18579036797496</v>
      </c>
      <c r="I233" s="81">
        <f t="shared" si="137"/>
        <v>1567.4493972995949</v>
      </c>
      <c r="J233" s="82">
        <f t="shared" si="127"/>
        <v>1567.4493972995949</v>
      </c>
      <c r="K233" s="83">
        <f t="shared" si="138"/>
        <v>0</v>
      </c>
      <c r="L233" s="59">
        <f t="shared" si="139"/>
        <v>106015.21460705601</v>
      </c>
      <c r="M233" s="59">
        <f t="shared" si="121"/>
        <v>414.17573795441325</v>
      </c>
      <c r="N233" s="59">
        <f t="shared" si="122"/>
        <v>630.79052691198331</v>
      </c>
      <c r="O233" s="59">
        <f>'Kredyt Mieszkaniowy #naStart'!$N233+'Kredyt Mieszkaniowy #naStart'!$M233</f>
        <v>1044.9662648663966</v>
      </c>
      <c r="P233" s="59">
        <v>0</v>
      </c>
      <c r="Q233" s="59">
        <f t="shared" si="128"/>
        <v>0</v>
      </c>
      <c r="R233" s="59">
        <f t="shared" si="120"/>
        <v>630.79052691198331</v>
      </c>
      <c r="S233" s="59">
        <f t="shared" si="129"/>
        <v>1044.9662648663966</v>
      </c>
      <c r="T233" s="58">
        <f t="shared" si="140"/>
        <v>53007.607303528006</v>
      </c>
      <c r="U233" s="58">
        <f t="shared" si="123"/>
        <v>207.08786897720663</v>
      </c>
      <c r="V233" s="58">
        <f t="shared" si="124"/>
        <v>315.39526345599165</v>
      </c>
      <c r="W233" s="58">
        <f t="shared" si="141"/>
        <v>522.48313243319831</v>
      </c>
      <c r="Y233" s="84">
        <v>205</v>
      </c>
      <c r="Z233" s="85">
        <f t="shared" si="147"/>
        <v>205361.02089514813</v>
      </c>
      <c r="AA233" s="85">
        <f t="shared" si="142"/>
        <v>802.29571473846397</v>
      </c>
      <c r="AB233" s="85">
        <f t="shared" si="143"/>
        <v>1221.8980743261313</v>
      </c>
      <c r="AC233" s="85">
        <f t="shared" si="130"/>
        <v>2024.1937890645954</v>
      </c>
      <c r="AD233" s="86">
        <f t="shared" si="131"/>
        <v>456.7443917650005</v>
      </c>
      <c r="AE233" s="50"/>
      <c r="AF233" s="84">
        <v>205</v>
      </c>
      <c r="AG233" s="85">
        <f t="shared" si="148"/>
        <v>129999.99999999936</v>
      </c>
      <c r="AH233" s="85">
        <f t="shared" si="132"/>
        <v>833.33333333333337</v>
      </c>
      <c r="AI233" s="85">
        <f t="shared" si="149"/>
        <v>773.49999999999625</v>
      </c>
      <c r="AJ233" s="85">
        <f t="shared" si="144"/>
        <v>1606.8333333333296</v>
      </c>
      <c r="AK233" s="86">
        <f t="shared" si="133"/>
        <v>39.383936033734699</v>
      </c>
      <c r="AM233" s="80">
        <v>205</v>
      </c>
      <c r="AN233" s="59">
        <f t="shared" si="145"/>
        <v>159022.8219105849</v>
      </c>
      <c r="AO233" s="59">
        <f t="shared" si="125"/>
        <v>621.26360693162326</v>
      </c>
      <c r="AP233" s="59">
        <f t="shared" si="126"/>
        <v>946.18579036798019</v>
      </c>
      <c r="AQ233" s="59">
        <f t="shared" si="134"/>
        <v>1567.4493972996033</v>
      </c>
      <c r="AR233" s="59">
        <f t="shared" si="146"/>
        <v>1567.4493972996033</v>
      </c>
      <c r="AS233" s="59">
        <v>0</v>
      </c>
      <c r="AT233" s="88">
        <f>IF(Obliczenia!$D$28="nie można skorzystać z programu",0,AR233-J233)</f>
        <v>8.4128259913995862E-12</v>
      </c>
    </row>
    <row r="234" spans="1:46" ht="14.1" customHeight="1" x14ac:dyDescent="0.3">
      <c r="A234" s="38"/>
      <c r="B234" s="38"/>
      <c r="C234" s="38"/>
      <c r="D234" s="80">
        <v>206</v>
      </c>
      <c r="E234" s="81">
        <f t="shared" si="135"/>
        <v>158401.55830365239</v>
      </c>
      <c r="F234" s="81">
        <f t="shared" si="135"/>
        <v>624.96012539286289</v>
      </c>
      <c r="G234" s="81">
        <f t="shared" si="135"/>
        <v>942.4892719067318</v>
      </c>
      <c r="H234" s="81">
        <f t="shared" si="136"/>
        <v>942.48927190673157</v>
      </c>
      <c r="I234" s="81">
        <f t="shared" si="137"/>
        <v>1567.4493972995947</v>
      </c>
      <c r="J234" s="82">
        <f t="shared" si="127"/>
        <v>1567.4493972995947</v>
      </c>
      <c r="K234" s="83">
        <f t="shared" si="138"/>
        <v>0</v>
      </c>
      <c r="L234" s="59">
        <f t="shared" si="139"/>
        <v>105601.0388691016</v>
      </c>
      <c r="M234" s="59">
        <f t="shared" si="121"/>
        <v>416.64008359524195</v>
      </c>
      <c r="N234" s="59">
        <f t="shared" si="122"/>
        <v>628.3261812711545</v>
      </c>
      <c r="O234" s="59">
        <f>'Kredyt Mieszkaniowy #naStart'!$N234+'Kredyt Mieszkaniowy #naStart'!$M234</f>
        <v>1044.9662648663964</v>
      </c>
      <c r="P234" s="59">
        <v>0</v>
      </c>
      <c r="Q234" s="59">
        <f t="shared" si="128"/>
        <v>0</v>
      </c>
      <c r="R234" s="59">
        <f t="shared" si="120"/>
        <v>628.32618127115438</v>
      </c>
      <c r="S234" s="59">
        <f t="shared" si="129"/>
        <v>1044.9662648663964</v>
      </c>
      <c r="T234" s="59">
        <f t="shared" si="140"/>
        <v>52800.519434550799</v>
      </c>
      <c r="U234" s="58">
        <f t="shared" si="123"/>
        <v>208.32004179762097</v>
      </c>
      <c r="V234" s="59">
        <f t="shared" si="124"/>
        <v>314.16309063557725</v>
      </c>
      <c r="W234" s="58">
        <f t="shared" si="141"/>
        <v>522.48313243319819</v>
      </c>
      <c r="Y234" s="84">
        <v>206</v>
      </c>
      <c r="Z234" s="85">
        <f t="shared" si="147"/>
        <v>204558.72518040967</v>
      </c>
      <c r="AA234" s="85">
        <f t="shared" si="142"/>
        <v>807.06937424115779</v>
      </c>
      <c r="AB234" s="85">
        <f t="shared" si="143"/>
        <v>1217.1244148234377</v>
      </c>
      <c r="AC234" s="85">
        <f t="shared" si="130"/>
        <v>2024.1937890645954</v>
      </c>
      <c r="AD234" s="86">
        <f t="shared" si="131"/>
        <v>456.74439176500073</v>
      </c>
      <c r="AE234" s="50"/>
      <c r="AF234" s="84">
        <v>206</v>
      </c>
      <c r="AG234" s="85">
        <f t="shared" si="148"/>
        <v>129166.66666666603</v>
      </c>
      <c r="AH234" s="85">
        <f t="shared" si="132"/>
        <v>833.33333333333337</v>
      </c>
      <c r="AI234" s="85">
        <f t="shared" si="149"/>
        <v>768.54166666666299</v>
      </c>
      <c r="AJ234" s="85">
        <f t="shared" si="144"/>
        <v>1601.8749999999964</v>
      </c>
      <c r="AK234" s="86">
        <f t="shared" si="133"/>
        <v>34.425602700401669</v>
      </c>
      <c r="AM234" s="80">
        <v>206</v>
      </c>
      <c r="AN234" s="59">
        <f t="shared" si="145"/>
        <v>158401.55830365326</v>
      </c>
      <c r="AO234" s="59">
        <f t="shared" si="125"/>
        <v>624.9601253928663</v>
      </c>
      <c r="AP234" s="59">
        <f t="shared" si="126"/>
        <v>942.48927190673703</v>
      </c>
      <c r="AQ234" s="59">
        <f t="shared" si="134"/>
        <v>1567.4493972996033</v>
      </c>
      <c r="AR234" s="59">
        <f t="shared" si="146"/>
        <v>1567.4493972996033</v>
      </c>
      <c r="AS234" s="59">
        <v>0</v>
      </c>
      <c r="AT234" s="88">
        <f>IF(Obliczenia!$D$28="nie można skorzystać z programu",0,AR234-J234)</f>
        <v>8.6401996668428183E-12</v>
      </c>
    </row>
    <row r="235" spans="1:46" ht="14.1" customHeight="1" x14ac:dyDescent="0.3">
      <c r="A235" s="38"/>
      <c r="B235" s="38"/>
      <c r="C235" s="38"/>
      <c r="D235" s="80">
        <v>207</v>
      </c>
      <c r="E235" s="81">
        <f t="shared" si="135"/>
        <v>157776.59817825953</v>
      </c>
      <c r="F235" s="81">
        <f t="shared" si="135"/>
        <v>628.67863813895053</v>
      </c>
      <c r="G235" s="81">
        <f t="shared" si="135"/>
        <v>938.7707591606445</v>
      </c>
      <c r="H235" s="81">
        <f t="shared" si="136"/>
        <v>938.77075916064427</v>
      </c>
      <c r="I235" s="81">
        <f t="shared" si="137"/>
        <v>1567.4493972995949</v>
      </c>
      <c r="J235" s="82">
        <f t="shared" si="127"/>
        <v>1567.4493972995949</v>
      </c>
      <c r="K235" s="83">
        <f t="shared" si="138"/>
        <v>0</v>
      </c>
      <c r="L235" s="59">
        <f t="shared" si="139"/>
        <v>105184.39878550636</v>
      </c>
      <c r="M235" s="59">
        <f t="shared" si="121"/>
        <v>419.11909209263371</v>
      </c>
      <c r="N235" s="59">
        <f t="shared" si="122"/>
        <v>625.84717277376296</v>
      </c>
      <c r="O235" s="59">
        <f>'Kredyt Mieszkaniowy #naStart'!$N235+'Kredyt Mieszkaniowy #naStart'!$M235</f>
        <v>1044.9662648663966</v>
      </c>
      <c r="P235" s="59">
        <v>0</v>
      </c>
      <c r="Q235" s="59">
        <f t="shared" si="128"/>
        <v>0</v>
      </c>
      <c r="R235" s="59">
        <f t="shared" si="120"/>
        <v>625.84717277376285</v>
      </c>
      <c r="S235" s="59">
        <f t="shared" si="129"/>
        <v>1044.9662648663966</v>
      </c>
      <c r="T235" s="58">
        <f t="shared" si="140"/>
        <v>52592.19939275318</v>
      </c>
      <c r="U235" s="58">
        <f t="shared" si="123"/>
        <v>209.55954604631685</v>
      </c>
      <c r="V235" s="58">
        <f t="shared" si="124"/>
        <v>312.92358638688148</v>
      </c>
      <c r="W235" s="58">
        <f t="shared" si="141"/>
        <v>522.48313243319831</v>
      </c>
      <c r="Y235" s="84">
        <v>207</v>
      </c>
      <c r="Z235" s="85">
        <f t="shared" si="147"/>
        <v>203751.65580616851</v>
      </c>
      <c r="AA235" s="85">
        <f t="shared" si="142"/>
        <v>811.87143701789273</v>
      </c>
      <c r="AB235" s="85">
        <f t="shared" si="143"/>
        <v>1212.3223520467027</v>
      </c>
      <c r="AC235" s="85">
        <f t="shared" si="130"/>
        <v>2024.1937890645954</v>
      </c>
      <c r="AD235" s="86">
        <f t="shared" si="131"/>
        <v>456.7443917650005</v>
      </c>
      <c r="AE235" s="50"/>
      <c r="AF235" s="84">
        <v>207</v>
      </c>
      <c r="AG235" s="85">
        <f t="shared" si="148"/>
        <v>128333.3333333327</v>
      </c>
      <c r="AH235" s="85">
        <f t="shared" si="132"/>
        <v>833.33333333333337</v>
      </c>
      <c r="AI235" s="85">
        <f t="shared" si="149"/>
        <v>763.58333333332962</v>
      </c>
      <c r="AJ235" s="85">
        <f t="shared" si="144"/>
        <v>1596.9166666666629</v>
      </c>
      <c r="AK235" s="86">
        <f t="shared" si="133"/>
        <v>29.467269367067956</v>
      </c>
      <c r="AM235" s="80">
        <v>207</v>
      </c>
      <c r="AN235" s="59">
        <f t="shared" si="145"/>
        <v>157776.59817826041</v>
      </c>
      <c r="AO235" s="59">
        <f t="shared" si="125"/>
        <v>628.67863813895394</v>
      </c>
      <c r="AP235" s="59">
        <f t="shared" si="126"/>
        <v>938.7707591606495</v>
      </c>
      <c r="AQ235" s="59">
        <f t="shared" si="134"/>
        <v>1567.4493972996033</v>
      </c>
      <c r="AR235" s="59">
        <f t="shared" si="146"/>
        <v>1567.4493972996033</v>
      </c>
      <c r="AS235" s="59">
        <v>0</v>
      </c>
      <c r="AT235" s="88">
        <f>IF(Obliczenia!$D$28="nie można skorzystać z programu",0,AR235-J235)</f>
        <v>8.4128259913995862E-12</v>
      </c>
    </row>
    <row r="236" spans="1:46" ht="14.1" customHeight="1" x14ac:dyDescent="0.3">
      <c r="A236" s="38"/>
      <c r="B236" s="38"/>
      <c r="C236" s="38"/>
      <c r="D236" s="80">
        <v>208</v>
      </c>
      <c r="E236" s="81">
        <f t="shared" si="135"/>
        <v>157147.91954012058</v>
      </c>
      <c r="F236" s="81">
        <f t="shared" si="135"/>
        <v>632.41927603587737</v>
      </c>
      <c r="G236" s="81">
        <f t="shared" si="135"/>
        <v>935.03012126371755</v>
      </c>
      <c r="H236" s="81">
        <f t="shared" si="136"/>
        <v>935.03012126371755</v>
      </c>
      <c r="I236" s="81">
        <f t="shared" si="137"/>
        <v>1567.4493972995949</v>
      </c>
      <c r="J236" s="82">
        <f t="shared" si="127"/>
        <v>1567.4493972995949</v>
      </c>
      <c r="K236" s="83">
        <f t="shared" si="138"/>
        <v>0</v>
      </c>
      <c r="L236" s="59">
        <f t="shared" si="139"/>
        <v>104765.27969341373</v>
      </c>
      <c r="M236" s="59">
        <f t="shared" si="121"/>
        <v>421.61285069058493</v>
      </c>
      <c r="N236" s="59">
        <f t="shared" si="122"/>
        <v>623.35341417581174</v>
      </c>
      <c r="O236" s="59">
        <f>'Kredyt Mieszkaniowy #naStart'!$N236+'Kredyt Mieszkaniowy #naStart'!$M236</f>
        <v>1044.9662648663966</v>
      </c>
      <c r="P236" s="59">
        <v>0</v>
      </c>
      <c r="Q236" s="59">
        <f t="shared" si="128"/>
        <v>0</v>
      </c>
      <c r="R236" s="59">
        <f t="shared" si="120"/>
        <v>623.35341417581162</v>
      </c>
      <c r="S236" s="59">
        <f t="shared" si="129"/>
        <v>1044.9662648663966</v>
      </c>
      <c r="T236" s="59">
        <f t="shared" si="140"/>
        <v>52382.639846706865</v>
      </c>
      <c r="U236" s="58">
        <f t="shared" si="123"/>
        <v>210.80642534529247</v>
      </c>
      <c r="V236" s="59">
        <f t="shared" si="124"/>
        <v>311.67670708790587</v>
      </c>
      <c r="W236" s="58">
        <f t="shared" si="141"/>
        <v>522.48313243319831</v>
      </c>
      <c r="Y236" s="84">
        <v>208</v>
      </c>
      <c r="Z236" s="85">
        <f t="shared" si="147"/>
        <v>202939.78436915061</v>
      </c>
      <c r="AA236" s="85">
        <f t="shared" si="142"/>
        <v>816.70207206814916</v>
      </c>
      <c r="AB236" s="85">
        <f t="shared" si="143"/>
        <v>1207.4917169964463</v>
      </c>
      <c r="AC236" s="85">
        <f t="shared" si="130"/>
        <v>2024.1937890645954</v>
      </c>
      <c r="AD236" s="86">
        <f t="shared" si="131"/>
        <v>456.7443917650005</v>
      </c>
      <c r="AE236" s="50"/>
      <c r="AF236" s="84">
        <v>208</v>
      </c>
      <c r="AG236" s="85">
        <f t="shared" si="148"/>
        <v>127499.99999999937</v>
      </c>
      <c r="AH236" s="85">
        <f t="shared" si="132"/>
        <v>833.33333333333337</v>
      </c>
      <c r="AI236" s="85">
        <f t="shared" si="149"/>
        <v>758.62499999999636</v>
      </c>
      <c r="AJ236" s="85">
        <f t="shared" si="144"/>
        <v>1591.9583333333298</v>
      </c>
      <c r="AK236" s="86">
        <f t="shared" si="133"/>
        <v>24.508936033734926</v>
      </c>
      <c r="AM236" s="80">
        <v>208</v>
      </c>
      <c r="AN236" s="59">
        <f t="shared" si="145"/>
        <v>157147.91954012145</v>
      </c>
      <c r="AO236" s="59">
        <f t="shared" si="125"/>
        <v>632.4192760358809</v>
      </c>
      <c r="AP236" s="59">
        <f t="shared" si="126"/>
        <v>935.03012126372278</v>
      </c>
      <c r="AQ236" s="59">
        <f t="shared" si="134"/>
        <v>1567.4493972996038</v>
      </c>
      <c r="AR236" s="59">
        <f t="shared" si="146"/>
        <v>1567.4493972996038</v>
      </c>
      <c r="AS236" s="59">
        <v>0</v>
      </c>
      <c r="AT236" s="88">
        <f>IF(Obliczenia!$D$28="nie można skorzystać z programu",0,AR236-J236)</f>
        <v>8.8675733422860503E-12</v>
      </c>
    </row>
    <row r="237" spans="1:46" ht="14.1" customHeight="1" x14ac:dyDescent="0.3">
      <c r="A237" s="38"/>
      <c r="B237" s="38"/>
      <c r="C237" s="38"/>
      <c r="D237" s="80">
        <v>209</v>
      </c>
      <c r="E237" s="81">
        <f t="shared" si="135"/>
        <v>156515.50026408472</v>
      </c>
      <c r="F237" s="81">
        <f t="shared" si="135"/>
        <v>636.18217072829088</v>
      </c>
      <c r="G237" s="81">
        <f t="shared" si="135"/>
        <v>931.26722657130426</v>
      </c>
      <c r="H237" s="81">
        <f t="shared" si="136"/>
        <v>931.26722657130404</v>
      </c>
      <c r="I237" s="81">
        <f t="shared" si="137"/>
        <v>1567.4493972995949</v>
      </c>
      <c r="J237" s="82">
        <f t="shared" si="127"/>
        <v>1567.4493972995949</v>
      </c>
      <c r="K237" s="83">
        <f t="shared" si="138"/>
        <v>0</v>
      </c>
      <c r="L237" s="59">
        <f t="shared" si="139"/>
        <v>104343.66684272315</v>
      </c>
      <c r="M237" s="59">
        <f t="shared" si="121"/>
        <v>424.12144715219392</v>
      </c>
      <c r="N237" s="59">
        <f t="shared" si="122"/>
        <v>620.8448177142028</v>
      </c>
      <c r="O237" s="59">
        <f>'Kredyt Mieszkaniowy #naStart'!$N237+'Kredyt Mieszkaniowy #naStart'!$M237</f>
        <v>1044.9662648663966</v>
      </c>
      <c r="P237" s="59">
        <v>0</v>
      </c>
      <c r="Q237" s="59">
        <f t="shared" si="128"/>
        <v>0</v>
      </c>
      <c r="R237" s="59">
        <f t="shared" si="120"/>
        <v>620.84481771420269</v>
      </c>
      <c r="S237" s="59">
        <f t="shared" si="129"/>
        <v>1044.9662648663966</v>
      </c>
      <c r="T237" s="58">
        <f t="shared" si="140"/>
        <v>52171.833421361574</v>
      </c>
      <c r="U237" s="58">
        <f t="shared" si="123"/>
        <v>212.06072357609696</v>
      </c>
      <c r="V237" s="58">
        <f t="shared" si="124"/>
        <v>310.4224088571014</v>
      </c>
      <c r="W237" s="58">
        <f t="shared" si="141"/>
        <v>522.48313243319831</v>
      </c>
      <c r="Y237" s="84">
        <v>209</v>
      </c>
      <c r="Z237" s="85">
        <f t="shared" si="147"/>
        <v>202123.08229708247</v>
      </c>
      <c r="AA237" s="85">
        <f t="shared" si="142"/>
        <v>821.56144939695469</v>
      </c>
      <c r="AB237" s="85">
        <f t="shared" si="143"/>
        <v>1202.6323396676407</v>
      </c>
      <c r="AC237" s="85">
        <f t="shared" si="130"/>
        <v>2024.1937890645954</v>
      </c>
      <c r="AD237" s="86">
        <f t="shared" si="131"/>
        <v>456.7443917650005</v>
      </c>
      <c r="AE237" s="50"/>
      <c r="AF237" s="84">
        <v>209</v>
      </c>
      <c r="AG237" s="85">
        <f t="shared" si="148"/>
        <v>126666.66666666605</v>
      </c>
      <c r="AH237" s="85">
        <f t="shared" si="132"/>
        <v>833.33333333333337</v>
      </c>
      <c r="AI237" s="85">
        <f t="shared" si="149"/>
        <v>753.66666666666299</v>
      </c>
      <c r="AJ237" s="85">
        <f t="shared" si="144"/>
        <v>1586.9999999999964</v>
      </c>
      <c r="AK237" s="86">
        <f t="shared" si="133"/>
        <v>19.550602700401441</v>
      </c>
      <c r="AM237" s="80">
        <v>209</v>
      </c>
      <c r="AN237" s="59">
        <f t="shared" si="145"/>
        <v>156515.50026408557</v>
      </c>
      <c r="AO237" s="59">
        <f t="shared" si="125"/>
        <v>636.18217072829418</v>
      </c>
      <c r="AP237" s="59">
        <f t="shared" si="126"/>
        <v>931.26722657130915</v>
      </c>
      <c r="AQ237" s="59">
        <f t="shared" si="134"/>
        <v>1567.4493972996033</v>
      </c>
      <c r="AR237" s="59">
        <f t="shared" si="146"/>
        <v>1567.4493972996033</v>
      </c>
      <c r="AS237" s="59">
        <v>0</v>
      </c>
      <c r="AT237" s="88">
        <f>IF(Obliczenia!$D$28="nie można skorzystać z programu",0,AR237-J237)</f>
        <v>8.4128259913995862E-12</v>
      </c>
    </row>
    <row r="238" spans="1:46" ht="14.1" customHeight="1" x14ac:dyDescent="0.3">
      <c r="A238" s="38"/>
      <c r="B238" s="38"/>
      <c r="C238" s="38"/>
      <c r="D238" s="80">
        <v>210</v>
      </c>
      <c r="E238" s="81">
        <f t="shared" si="135"/>
        <v>155879.31809335644</v>
      </c>
      <c r="F238" s="81">
        <f t="shared" si="135"/>
        <v>639.96745464412413</v>
      </c>
      <c r="G238" s="81">
        <f t="shared" si="135"/>
        <v>927.4819426554709</v>
      </c>
      <c r="H238" s="81">
        <f t="shared" si="136"/>
        <v>927.48194265547068</v>
      </c>
      <c r="I238" s="81">
        <f t="shared" si="137"/>
        <v>1567.4493972995949</v>
      </c>
      <c r="J238" s="82">
        <f t="shared" si="127"/>
        <v>1567.4493972995949</v>
      </c>
      <c r="K238" s="83">
        <f t="shared" si="138"/>
        <v>0</v>
      </c>
      <c r="L238" s="59">
        <f t="shared" si="139"/>
        <v>103919.54539557095</v>
      </c>
      <c r="M238" s="59">
        <f t="shared" si="121"/>
        <v>426.64496976274944</v>
      </c>
      <c r="N238" s="59">
        <f t="shared" si="122"/>
        <v>618.32129510364723</v>
      </c>
      <c r="O238" s="59">
        <f>'Kredyt Mieszkaniowy #naStart'!$N238+'Kredyt Mieszkaniowy #naStart'!$M238</f>
        <v>1044.9662648663966</v>
      </c>
      <c r="P238" s="59">
        <v>0</v>
      </c>
      <c r="Q238" s="59">
        <f t="shared" si="128"/>
        <v>0</v>
      </c>
      <c r="R238" s="59">
        <f t="shared" si="120"/>
        <v>618.32129510364712</v>
      </c>
      <c r="S238" s="59">
        <f t="shared" si="129"/>
        <v>1044.9662648663966</v>
      </c>
      <c r="T238" s="59">
        <f t="shared" si="140"/>
        <v>51959.772697785476</v>
      </c>
      <c r="U238" s="58">
        <f t="shared" si="123"/>
        <v>213.32248488137472</v>
      </c>
      <c r="V238" s="59">
        <f t="shared" si="124"/>
        <v>309.16064755182362</v>
      </c>
      <c r="W238" s="58">
        <f t="shared" si="141"/>
        <v>522.48313243319831</v>
      </c>
      <c r="Y238" s="84">
        <v>210</v>
      </c>
      <c r="Z238" s="85">
        <f t="shared" si="147"/>
        <v>201301.52084768552</v>
      </c>
      <c r="AA238" s="85">
        <f t="shared" si="142"/>
        <v>826.44974002086667</v>
      </c>
      <c r="AB238" s="85">
        <f t="shared" si="143"/>
        <v>1197.7440490437289</v>
      </c>
      <c r="AC238" s="85">
        <f t="shared" si="130"/>
        <v>2024.1937890645954</v>
      </c>
      <c r="AD238" s="86">
        <f t="shared" si="131"/>
        <v>456.7443917650005</v>
      </c>
      <c r="AE238" s="50"/>
      <c r="AF238" s="84">
        <v>210</v>
      </c>
      <c r="AG238" s="85">
        <f t="shared" si="148"/>
        <v>125833.33333333272</v>
      </c>
      <c r="AH238" s="85">
        <f t="shared" si="132"/>
        <v>833.33333333333337</v>
      </c>
      <c r="AI238" s="85">
        <f t="shared" si="149"/>
        <v>748.70833333332973</v>
      </c>
      <c r="AJ238" s="85">
        <f t="shared" si="144"/>
        <v>1582.0416666666631</v>
      </c>
      <c r="AK238" s="86">
        <f t="shared" si="133"/>
        <v>14.592269367068184</v>
      </c>
      <c r="AM238" s="80">
        <v>210</v>
      </c>
      <c r="AN238" s="59">
        <f t="shared" si="145"/>
        <v>155879.31809335729</v>
      </c>
      <c r="AO238" s="59">
        <f t="shared" si="125"/>
        <v>639.96745464412766</v>
      </c>
      <c r="AP238" s="59">
        <f t="shared" si="126"/>
        <v>927.4819426554759</v>
      </c>
      <c r="AQ238" s="59">
        <f t="shared" si="134"/>
        <v>1567.4493972996036</v>
      </c>
      <c r="AR238" s="59">
        <f t="shared" si="146"/>
        <v>1567.4493972996036</v>
      </c>
      <c r="AS238" s="59">
        <v>0</v>
      </c>
      <c r="AT238" s="88">
        <f>IF(Obliczenia!$D$28="nie można skorzystać z programu",0,AR238-J238)</f>
        <v>8.6401996668428183E-12</v>
      </c>
    </row>
    <row r="239" spans="1:46" ht="14.1" customHeight="1" x14ac:dyDescent="0.3">
      <c r="A239" s="38"/>
      <c r="B239" s="38"/>
      <c r="C239" s="38"/>
      <c r="D239" s="80">
        <v>211</v>
      </c>
      <c r="E239" s="81">
        <f t="shared" si="135"/>
        <v>155239.35063871229</v>
      </c>
      <c r="F239" s="81">
        <f t="shared" si="135"/>
        <v>643.77526099925672</v>
      </c>
      <c r="G239" s="81">
        <f t="shared" si="135"/>
        <v>923.6741363003382</v>
      </c>
      <c r="H239" s="81">
        <f t="shared" si="136"/>
        <v>923.6741363003382</v>
      </c>
      <c r="I239" s="81">
        <f t="shared" si="137"/>
        <v>1567.4493972995949</v>
      </c>
      <c r="J239" s="82">
        <f t="shared" si="127"/>
        <v>1567.4493972995949</v>
      </c>
      <c r="K239" s="83">
        <f t="shared" si="138"/>
        <v>0</v>
      </c>
      <c r="L239" s="59">
        <f t="shared" si="139"/>
        <v>103492.9004258082</v>
      </c>
      <c r="M239" s="59">
        <f t="shared" si="121"/>
        <v>429.18350733283785</v>
      </c>
      <c r="N239" s="59">
        <f t="shared" si="122"/>
        <v>615.78275753355877</v>
      </c>
      <c r="O239" s="59">
        <f>'Kredyt Mieszkaniowy #naStart'!$N239+'Kredyt Mieszkaniowy #naStart'!$M239</f>
        <v>1044.9662648663966</v>
      </c>
      <c r="P239" s="59">
        <v>0</v>
      </c>
      <c r="Q239" s="59">
        <f t="shared" si="128"/>
        <v>0</v>
      </c>
      <c r="R239" s="59">
        <f t="shared" si="120"/>
        <v>615.78275753355877</v>
      </c>
      <c r="S239" s="59">
        <f t="shared" si="129"/>
        <v>1044.9662648663966</v>
      </c>
      <c r="T239" s="58">
        <f t="shared" si="140"/>
        <v>51746.450212904099</v>
      </c>
      <c r="U239" s="58">
        <f t="shared" si="123"/>
        <v>214.59175366641892</v>
      </c>
      <c r="V239" s="58">
        <f t="shared" si="124"/>
        <v>307.89137876677938</v>
      </c>
      <c r="W239" s="58">
        <f t="shared" si="141"/>
        <v>522.48313243319831</v>
      </c>
      <c r="Y239" s="84">
        <v>211</v>
      </c>
      <c r="Z239" s="85">
        <f t="shared" si="147"/>
        <v>200475.07110766464</v>
      </c>
      <c r="AA239" s="85">
        <f t="shared" si="142"/>
        <v>831.36711597399074</v>
      </c>
      <c r="AB239" s="85">
        <f t="shared" si="143"/>
        <v>1192.8266730906048</v>
      </c>
      <c r="AC239" s="85">
        <f t="shared" si="130"/>
        <v>2024.1937890645954</v>
      </c>
      <c r="AD239" s="86">
        <f t="shared" si="131"/>
        <v>456.7443917650005</v>
      </c>
      <c r="AE239" s="50"/>
      <c r="AF239" s="84">
        <v>211</v>
      </c>
      <c r="AG239" s="85">
        <f t="shared" si="148"/>
        <v>124999.99999999939</v>
      </c>
      <c r="AH239" s="85">
        <f t="shared" si="132"/>
        <v>833.33333333333337</v>
      </c>
      <c r="AI239" s="85">
        <f t="shared" si="149"/>
        <v>743.74999999999636</v>
      </c>
      <c r="AJ239" s="85">
        <f t="shared" si="144"/>
        <v>1577.0833333333298</v>
      </c>
      <c r="AK239" s="86">
        <f t="shared" si="133"/>
        <v>9.6339360337349262</v>
      </c>
      <c r="AM239" s="80">
        <v>211</v>
      </c>
      <c r="AN239" s="59">
        <f t="shared" si="145"/>
        <v>155239.35063871316</v>
      </c>
      <c r="AO239" s="59">
        <f t="shared" si="125"/>
        <v>643.77526099926024</v>
      </c>
      <c r="AP239" s="59">
        <f t="shared" si="126"/>
        <v>923.67413630034343</v>
      </c>
      <c r="AQ239" s="59">
        <f t="shared" si="134"/>
        <v>1567.4493972996038</v>
      </c>
      <c r="AR239" s="59">
        <f t="shared" si="146"/>
        <v>1567.4493972996038</v>
      </c>
      <c r="AS239" s="59">
        <v>0</v>
      </c>
      <c r="AT239" s="88">
        <f>IF(Obliczenia!$D$28="nie można skorzystać z programu",0,AR239-J239)</f>
        <v>8.8675733422860503E-12</v>
      </c>
    </row>
    <row r="240" spans="1:46" ht="14.1" customHeight="1" x14ac:dyDescent="0.3">
      <c r="A240" s="38"/>
      <c r="B240" s="38"/>
      <c r="C240" s="38"/>
      <c r="D240" s="80">
        <v>212</v>
      </c>
      <c r="E240" s="81">
        <f t="shared" si="135"/>
        <v>154595.57537771304</v>
      </c>
      <c r="F240" s="81">
        <f t="shared" si="135"/>
        <v>647.60572380220208</v>
      </c>
      <c r="G240" s="81">
        <f t="shared" si="135"/>
        <v>919.8436734973925</v>
      </c>
      <c r="H240" s="81">
        <f t="shared" si="136"/>
        <v>919.8436734973925</v>
      </c>
      <c r="I240" s="81">
        <f t="shared" si="137"/>
        <v>1567.4493972995947</v>
      </c>
      <c r="J240" s="82">
        <f t="shared" si="127"/>
        <v>1567.4493972995947</v>
      </c>
      <c r="K240" s="83">
        <f t="shared" si="138"/>
        <v>0</v>
      </c>
      <c r="L240" s="59">
        <f t="shared" si="139"/>
        <v>103063.71691847536</v>
      </c>
      <c r="M240" s="59">
        <f t="shared" si="121"/>
        <v>431.73714920146807</v>
      </c>
      <c r="N240" s="59">
        <f t="shared" si="122"/>
        <v>613.22911566492837</v>
      </c>
      <c r="O240" s="59">
        <f>'Kredyt Mieszkaniowy #naStart'!$N240+'Kredyt Mieszkaniowy #naStart'!$M240</f>
        <v>1044.9662648663964</v>
      </c>
      <c r="P240" s="59">
        <v>0</v>
      </c>
      <c r="Q240" s="59">
        <f t="shared" si="128"/>
        <v>0</v>
      </c>
      <c r="R240" s="59">
        <f t="shared" si="120"/>
        <v>613.22911566492826</v>
      </c>
      <c r="S240" s="59">
        <f t="shared" si="129"/>
        <v>1044.9662648663964</v>
      </c>
      <c r="T240" s="59">
        <f t="shared" si="140"/>
        <v>51531.858459237679</v>
      </c>
      <c r="U240" s="58">
        <f t="shared" si="123"/>
        <v>215.86857460073404</v>
      </c>
      <c r="V240" s="59">
        <f t="shared" si="124"/>
        <v>306.61455783246419</v>
      </c>
      <c r="W240" s="58">
        <f t="shared" si="141"/>
        <v>522.48313243319819</v>
      </c>
      <c r="Y240" s="84">
        <v>212</v>
      </c>
      <c r="Z240" s="85">
        <f t="shared" si="147"/>
        <v>199643.70399169065</v>
      </c>
      <c r="AA240" s="85">
        <f t="shared" si="142"/>
        <v>836.31375031403581</v>
      </c>
      <c r="AB240" s="85">
        <f t="shared" si="143"/>
        <v>1187.8800387505594</v>
      </c>
      <c r="AC240" s="85">
        <f t="shared" si="130"/>
        <v>2024.1937890645952</v>
      </c>
      <c r="AD240" s="86">
        <f t="shared" si="131"/>
        <v>456.7443917650005</v>
      </c>
      <c r="AE240" s="50"/>
      <c r="AF240" s="84">
        <v>212</v>
      </c>
      <c r="AG240" s="85">
        <f t="shared" si="148"/>
        <v>124166.66666666606</v>
      </c>
      <c r="AH240" s="85">
        <f t="shared" si="132"/>
        <v>833.33333333333337</v>
      </c>
      <c r="AI240" s="85">
        <f t="shared" si="149"/>
        <v>738.7916666666631</v>
      </c>
      <c r="AJ240" s="85">
        <f t="shared" si="144"/>
        <v>1572.1249999999964</v>
      </c>
      <c r="AK240" s="86">
        <f t="shared" si="133"/>
        <v>4.6756027004016687</v>
      </c>
      <c r="AM240" s="80">
        <v>212</v>
      </c>
      <c r="AN240" s="59">
        <f t="shared" si="145"/>
        <v>154595.57537771392</v>
      </c>
      <c r="AO240" s="59">
        <f t="shared" si="125"/>
        <v>647.60572380220583</v>
      </c>
      <c r="AP240" s="59">
        <f t="shared" si="126"/>
        <v>919.84367349739784</v>
      </c>
      <c r="AQ240" s="59">
        <f t="shared" si="134"/>
        <v>1567.4493972996038</v>
      </c>
      <c r="AR240" s="59">
        <f t="shared" si="146"/>
        <v>1567.4493972996038</v>
      </c>
      <c r="AS240" s="59">
        <v>0</v>
      </c>
      <c r="AT240" s="88">
        <f>IF(Obliczenia!$D$28="nie można skorzystać z programu",0,AR240-J240)</f>
        <v>9.0949470177292824E-12</v>
      </c>
    </row>
    <row r="241" spans="1:46" ht="14.1" customHeight="1" x14ac:dyDescent="0.3">
      <c r="A241" s="38"/>
      <c r="B241" s="38"/>
      <c r="C241" s="38"/>
      <c r="D241" s="80">
        <v>213</v>
      </c>
      <c r="E241" s="81">
        <f t="shared" si="135"/>
        <v>153947.96965391084</v>
      </c>
      <c r="F241" s="81">
        <f t="shared" si="135"/>
        <v>651.45897785882539</v>
      </c>
      <c r="G241" s="81">
        <f t="shared" si="135"/>
        <v>915.99041944076953</v>
      </c>
      <c r="H241" s="81">
        <f t="shared" si="136"/>
        <v>915.99041944076953</v>
      </c>
      <c r="I241" s="81">
        <f t="shared" si="137"/>
        <v>1567.4493972995949</v>
      </c>
      <c r="J241" s="82">
        <f t="shared" si="127"/>
        <v>1567.4493972995949</v>
      </c>
      <c r="K241" s="83">
        <f t="shared" si="138"/>
        <v>0</v>
      </c>
      <c r="L241" s="59">
        <f t="shared" si="139"/>
        <v>102631.97976927389</v>
      </c>
      <c r="M241" s="59">
        <f t="shared" si="121"/>
        <v>434.30598523921691</v>
      </c>
      <c r="N241" s="59">
        <f t="shared" si="122"/>
        <v>610.66027962717965</v>
      </c>
      <c r="O241" s="59">
        <f>'Kredyt Mieszkaniowy #naStart'!$N241+'Kredyt Mieszkaniowy #naStart'!$M241</f>
        <v>1044.9662648663966</v>
      </c>
      <c r="P241" s="59">
        <v>0</v>
      </c>
      <c r="Q241" s="59">
        <f t="shared" si="128"/>
        <v>0</v>
      </c>
      <c r="R241" s="59">
        <f t="shared" si="120"/>
        <v>610.66027962717976</v>
      </c>
      <c r="S241" s="59">
        <f t="shared" si="129"/>
        <v>1044.9662648663966</v>
      </c>
      <c r="T241" s="58">
        <f t="shared" si="140"/>
        <v>51315.989884636947</v>
      </c>
      <c r="U241" s="58">
        <f t="shared" si="123"/>
        <v>217.15299261960845</v>
      </c>
      <c r="V241" s="58">
        <f t="shared" si="124"/>
        <v>305.33013981358982</v>
      </c>
      <c r="W241" s="58">
        <f t="shared" si="141"/>
        <v>522.48313243319831</v>
      </c>
      <c r="Y241" s="84">
        <v>213</v>
      </c>
      <c r="Z241" s="85">
        <f t="shared" si="147"/>
        <v>198807.39024137662</v>
      </c>
      <c r="AA241" s="85">
        <f t="shared" si="142"/>
        <v>841.28981712840448</v>
      </c>
      <c r="AB241" s="85">
        <f t="shared" si="143"/>
        <v>1182.9039719361911</v>
      </c>
      <c r="AC241" s="85">
        <f t="shared" si="130"/>
        <v>2024.1937890645954</v>
      </c>
      <c r="AD241" s="86">
        <f t="shared" si="131"/>
        <v>456.7443917650005</v>
      </c>
      <c r="AE241" s="50"/>
      <c r="AF241" s="84">
        <v>213</v>
      </c>
      <c r="AG241" s="85">
        <f t="shared" si="148"/>
        <v>123333.33333333273</v>
      </c>
      <c r="AH241" s="85">
        <f t="shared" si="132"/>
        <v>833.33333333333337</v>
      </c>
      <c r="AI241" s="85">
        <f t="shared" si="149"/>
        <v>733.83333333332985</v>
      </c>
      <c r="AJ241" s="85">
        <f t="shared" si="144"/>
        <v>1567.1666666666633</v>
      </c>
      <c r="AK241" s="86">
        <f t="shared" si="133"/>
        <v>-0.28273063293158884</v>
      </c>
      <c r="AM241" s="80">
        <v>213</v>
      </c>
      <c r="AN241" s="59">
        <f t="shared" si="145"/>
        <v>153947.96965391171</v>
      </c>
      <c r="AO241" s="59">
        <f t="shared" si="125"/>
        <v>651.45897785882892</v>
      </c>
      <c r="AP241" s="59">
        <f t="shared" si="126"/>
        <v>915.99041944077487</v>
      </c>
      <c r="AQ241" s="59">
        <f t="shared" si="134"/>
        <v>1567.4493972996038</v>
      </c>
      <c r="AR241" s="59">
        <f t="shared" si="146"/>
        <v>1567.4493972996038</v>
      </c>
      <c r="AS241" s="59">
        <v>0</v>
      </c>
      <c r="AT241" s="88">
        <f>IF(Obliczenia!$D$28="nie można skorzystać z programu",0,AR241-J241)</f>
        <v>8.8675733422860503E-12</v>
      </c>
    </row>
    <row r="242" spans="1:46" ht="14.1" customHeight="1" x14ac:dyDescent="0.3">
      <c r="A242" s="38"/>
      <c r="B242" s="38"/>
      <c r="C242" s="38"/>
      <c r="D242" s="80">
        <v>214</v>
      </c>
      <c r="E242" s="81">
        <f t="shared" si="135"/>
        <v>153296.51067605201</v>
      </c>
      <c r="F242" s="81">
        <f t="shared" si="135"/>
        <v>655.33515877708521</v>
      </c>
      <c r="G242" s="81">
        <f t="shared" si="135"/>
        <v>912.11423852250959</v>
      </c>
      <c r="H242" s="81">
        <f t="shared" si="136"/>
        <v>912.11423852250959</v>
      </c>
      <c r="I242" s="81">
        <f t="shared" si="137"/>
        <v>1567.4493972995949</v>
      </c>
      <c r="J242" s="82">
        <f t="shared" si="127"/>
        <v>1567.4493972995949</v>
      </c>
      <c r="K242" s="83">
        <f t="shared" si="138"/>
        <v>0</v>
      </c>
      <c r="L242" s="59">
        <f t="shared" si="139"/>
        <v>102197.67378403468</v>
      </c>
      <c r="M242" s="59">
        <f t="shared" si="121"/>
        <v>436.89010585139016</v>
      </c>
      <c r="N242" s="59">
        <f t="shared" si="122"/>
        <v>608.0761590150064</v>
      </c>
      <c r="O242" s="59">
        <f>'Kredyt Mieszkaniowy #naStart'!$N242+'Kredyt Mieszkaniowy #naStart'!$M242</f>
        <v>1044.9662648663966</v>
      </c>
      <c r="P242" s="59">
        <v>0</v>
      </c>
      <c r="Q242" s="59">
        <f t="shared" si="128"/>
        <v>0</v>
      </c>
      <c r="R242" s="59">
        <f t="shared" si="120"/>
        <v>608.0761590150064</v>
      </c>
      <c r="S242" s="59">
        <f t="shared" si="129"/>
        <v>1044.9662648663966</v>
      </c>
      <c r="T242" s="59">
        <f t="shared" si="140"/>
        <v>51098.836892017338</v>
      </c>
      <c r="U242" s="58">
        <f t="shared" si="123"/>
        <v>218.44505292569508</v>
      </c>
      <c r="V242" s="59">
        <f t="shared" si="124"/>
        <v>304.0380795075032</v>
      </c>
      <c r="W242" s="58">
        <f t="shared" si="141"/>
        <v>522.48313243319831</v>
      </c>
      <c r="Y242" s="84">
        <v>214</v>
      </c>
      <c r="Z242" s="85">
        <f t="shared" si="147"/>
        <v>197966.1004242482</v>
      </c>
      <c r="AA242" s="85">
        <f t="shared" si="142"/>
        <v>846.29549154031838</v>
      </c>
      <c r="AB242" s="85">
        <f t="shared" si="143"/>
        <v>1177.8982975242768</v>
      </c>
      <c r="AC242" s="85">
        <f t="shared" si="130"/>
        <v>2024.1937890645952</v>
      </c>
      <c r="AD242" s="86">
        <f t="shared" si="131"/>
        <v>456.74439176500027</v>
      </c>
      <c r="AE242" s="50"/>
      <c r="AF242" s="84">
        <v>214</v>
      </c>
      <c r="AG242" s="85">
        <f t="shared" si="148"/>
        <v>122499.9999999994</v>
      </c>
      <c r="AH242" s="85">
        <f t="shared" si="132"/>
        <v>833.33333333333337</v>
      </c>
      <c r="AI242" s="85">
        <f t="shared" si="149"/>
        <v>728.87499999999648</v>
      </c>
      <c r="AJ242" s="85">
        <f t="shared" si="144"/>
        <v>1562.2083333333298</v>
      </c>
      <c r="AK242" s="86">
        <f t="shared" si="133"/>
        <v>-5.2410639662650738</v>
      </c>
      <c r="AM242" s="80">
        <v>214</v>
      </c>
      <c r="AN242" s="59">
        <f t="shared" si="145"/>
        <v>153296.51067605289</v>
      </c>
      <c r="AO242" s="59">
        <f t="shared" si="125"/>
        <v>655.33515877708908</v>
      </c>
      <c r="AP242" s="59">
        <f t="shared" si="126"/>
        <v>912.11423852251471</v>
      </c>
      <c r="AQ242" s="59">
        <f t="shared" si="134"/>
        <v>1567.4493972996038</v>
      </c>
      <c r="AR242" s="59">
        <f t="shared" si="146"/>
        <v>1567.4493972996038</v>
      </c>
      <c r="AS242" s="59">
        <v>0</v>
      </c>
      <c r="AT242" s="88">
        <f>IF(Obliczenia!$D$28="nie można skorzystać z programu",0,AR242-J242)</f>
        <v>8.8675733422860503E-12</v>
      </c>
    </row>
    <row r="243" spans="1:46" ht="14.1" customHeight="1" x14ac:dyDescent="0.3">
      <c r="A243" s="38"/>
      <c r="B243" s="38"/>
      <c r="C243" s="38"/>
      <c r="D243" s="80">
        <v>215</v>
      </c>
      <c r="E243" s="81">
        <f t="shared" si="135"/>
        <v>152641.17551727494</v>
      </c>
      <c r="F243" s="81">
        <f t="shared" si="135"/>
        <v>659.234402971809</v>
      </c>
      <c r="G243" s="81">
        <f t="shared" si="135"/>
        <v>908.21499432778592</v>
      </c>
      <c r="H243" s="81">
        <f t="shared" si="136"/>
        <v>908.21499432778592</v>
      </c>
      <c r="I243" s="81">
        <f t="shared" si="137"/>
        <v>1567.4493972995949</v>
      </c>
      <c r="J243" s="82">
        <f t="shared" si="127"/>
        <v>1567.4493972995949</v>
      </c>
      <c r="K243" s="83">
        <f t="shared" si="138"/>
        <v>0</v>
      </c>
      <c r="L243" s="59">
        <f t="shared" si="139"/>
        <v>101760.78367818329</v>
      </c>
      <c r="M243" s="59">
        <f t="shared" si="121"/>
        <v>439.48960198120596</v>
      </c>
      <c r="N243" s="59">
        <f t="shared" si="122"/>
        <v>605.47666288519065</v>
      </c>
      <c r="O243" s="59">
        <f>'Kredyt Mieszkaniowy #naStart'!$N243+'Kredyt Mieszkaniowy #naStart'!$M243</f>
        <v>1044.9662648663966</v>
      </c>
      <c r="P243" s="59">
        <v>0</v>
      </c>
      <c r="Q243" s="59">
        <f t="shared" si="128"/>
        <v>0</v>
      </c>
      <c r="R243" s="59">
        <f t="shared" si="120"/>
        <v>605.47666288519065</v>
      </c>
      <c r="S243" s="59">
        <f t="shared" si="129"/>
        <v>1044.9662648663966</v>
      </c>
      <c r="T243" s="58">
        <f t="shared" si="140"/>
        <v>50880.391839091644</v>
      </c>
      <c r="U243" s="58">
        <f t="shared" si="123"/>
        <v>219.74480099060298</v>
      </c>
      <c r="V243" s="58">
        <f t="shared" si="124"/>
        <v>302.73833144259532</v>
      </c>
      <c r="W243" s="58">
        <f t="shared" si="141"/>
        <v>522.48313243319831</v>
      </c>
      <c r="Y243" s="84">
        <v>215</v>
      </c>
      <c r="Z243" s="85">
        <f t="shared" si="147"/>
        <v>197119.80493270789</v>
      </c>
      <c r="AA243" s="85">
        <f t="shared" si="142"/>
        <v>851.33094971498338</v>
      </c>
      <c r="AB243" s="85">
        <f t="shared" si="143"/>
        <v>1172.8628393496119</v>
      </c>
      <c r="AC243" s="85">
        <f t="shared" si="130"/>
        <v>2024.1937890645954</v>
      </c>
      <c r="AD243" s="86">
        <f t="shared" si="131"/>
        <v>456.7443917650005</v>
      </c>
      <c r="AE243" s="50"/>
      <c r="AF243" s="84">
        <v>215</v>
      </c>
      <c r="AG243" s="85">
        <f t="shared" si="148"/>
        <v>121666.66666666607</v>
      </c>
      <c r="AH243" s="85">
        <f t="shared" si="132"/>
        <v>833.33333333333337</v>
      </c>
      <c r="AI243" s="85">
        <f t="shared" si="149"/>
        <v>723.91666666666322</v>
      </c>
      <c r="AJ243" s="85">
        <f t="shared" si="144"/>
        <v>1557.2499999999966</v>
      </c>
      <c r="AK243" s="86">
        <f t="shared" si="133"/>
        <v>-10.199397299598331</v>
      </c>
      <c r="AM243" s="80">
        <v>215</v>
      </c>
      <c r="AN243" s="59">
        <f t="shared" si="145"/>
        <v>152641.17551727578</v>
      </c>
      <c r="AO243" s="59">
        <f t="shared" si="125"/>
        <v>659.23440297181264</v>
      </c>
      <c r="AP243" s="59">
        <f t="shared" si="126"/>
        <v>908.21499432779092</v>
      </c>
      <c r="AQ243" s="59">
        <f t="shared" si="134"/>
        <v>1567.4493972996036</v>
      </c>
      <c r="AR243" s="59">
        <f t="shared" si="146"/>
        <v>1567.4493972996036</v>
      </c>
      <c r="AS243" s="59">
        <v>0</v>
      </c>
      <c r="AT243" s="88">
        <f>IF(Obliczenia!$D$28="nie można skorzystać z programu",0,AR243-J243)</f>
        <v>8.6401996668428183E-12</v>
      </c>
    </row>
    <row r="244" spans="1:46" ht="14.1" customHeight="1" x14ac:dyDescent="0.3">
      <c r="A244" s="38"/>
      <c r="B244" s="38"/>
      <c r="C244" s="38"/>
      <c r="D244" s="80">
        <v>216</v>
      </c>
      <c r="E244" s="81">
        <f t="shared" si="135"/>
        <v>151981.94111430313</v>
      </c>
      <c r="F244" s="81">
        <f t="shared" si="135"/>
        <v>663.1568476694913</v>
      </c>
      <c r="G244" s="81">
        <f t="shared" si="135"/>
        <v>904.29254963010374</v>
      </c>
      <c r="H244" s="81">
        <f t="shared" si="136"/>
        <v>904.29254963010362</v>
      </c>
      <c r="I244" s="81">
        <f t="shared" si="137"/>
        <v>1567.4493972995949</v>
      </c>
      <c r="J244" s="82">
        <f t="shared" si="127"/>
        <v>1567.4493972995949</v>
      </c>
      <c r="K244" s="83">
        <f t="shared" si="138"/>
        <v>0</v>
      </c>
      <c r="L244" s="59">
        <f t="shared" si="139"/>
        <v>101321.29407620209</v>
      </c>
      <c r="M244" s="59">
        <f t="shared" si="121"/>
        <v>442.10456511299424</v>
      </c>
      <c r="N244" s="59">
        <f t="shared" si="122"/>
        <v>602.86169975340249</v>
      </c>
      <c r="O244" s="59">
        <f>'Kredyt Mieszkaniowy #naStart'!$N244+'Kredyt Mieszkaniowy #naStart'!$M244</f>
        <v>1044.9662648663966</v>
      </c>
      <c r="P244" s="59">
        <v>0</v>
      </c>
      <c r="Q244" s="59">
        <f t="shared" si="128"/>
        <v>0</v>
      </c>
      <c r="R244" s="59">
        <f t="shared" si="120"/>
        <v>602.86169975340238</v>
      </c>
      <c r="S244" s="59">
        <f t="shared" si="129"/>
        <v>1044.9662648663966</v>
      </c>
      <c r="T244" s="59">
        <f t="shared" si="140"/>
        <v>50660.647038101044</v>
      </c>
      <c r="U244" s="58">
        <f t="shared" si="123"/>
        <v>221.05228255649712</v>
      </c>
      <c r="V244" s="59">
        <f t="shared" si="124"/>
        <v>301.43084987670125</v>
      </c>
      <c r="W244" s="58">
        <f t="shared" si="141"/>
        <v>522.48313243319831</v>
      </c>
      <c r="Y244" s="84">
        <v>216</v>
      </c>
      <c r="Z244" s="85">
        <f t="shared" si="147"/>
        <v>196268.4739829929</v>
      </c>
      <c r="AA244" s="85">
        <f t="shared" si="142"/>
        <v>856.39636886578739</v>
      </c>
      <c r="AB244" s="85">
        <f t="shared" si="143"/>
        <v>1167.7974201988079</v>
      </c>
      <c r="AC244" s="85">
        <f t="shared" si="130"/>
        <v>2024.1937890645954</v>
      </c>
      <c r="AD244" s="86">
        <f t="shared" si="131"/>
        <v>456.7443917650005</v>
      </c>
      <c r="AE244" s="50"/>
      <c r="AF244" s="84">
        <v>216</v>
      </c>
      <c r="AG244" s="85">
        <f t="shared" si="148"/>
        <v>120833.33333333275</v>
      </c>
      <c r="AH244" s="85">
        <f t="shared" si="132"/>
        <v>833.33333333333337</v>
      </c>
      <c r="AI244" s="85">
        <f t="shared" si="149"/>
        <v>718.95833333332985</v>
      </c>
      <c r="AJ244" s="85">
        <f t="shared" si="144"/>
        <v>1552.2916666666633</v>
      </c>
      <c r="AK244" s="86">
        <f t="shared" si="133"/>
        <v>-15.157730632931589</v>
      </c>
      <c r="AM244" s="80">
        <v>216</v>
      </c>
      <c r="AN244" s="59">
        <f t="shared" si="145"/>
        <v>151981.94111430398</v>
      </c>
      <c r="AO244" s="59">
        <f t="shared" si="125"/>
        <v>663.15684766949482</v>
      </c>
      <c r="AP244" s="59">
        <f t="shared" si="126"/>
        <v>904.29254963010874</v>
      </c>
      <c r="AQ244" s="59">
        <f t="shared" si="134"/>
        <v>1567.4493972996036</v>
      </c>
      <c r="AR244" s="59">
        <f t="shared" si="146"/>
        <v>1567.4493972996036</v>
      </c>
      <c r="AS244" s="59">
        <v>0</v>
      </c>
      <c r="AT244" s="88">
        <f>IF(Obliczenia!$D$28="nie można skorzystać z programu",0,AR244-J244)</f>
        <v>8.6401996668428183E-12</v>
      </c>
    </row>
    <row r="245" spans="1:46" ht="14.1" customHeight="1" x14ac:dyDescent="0.3">
      <c r="A245" s="38"/>
      <c r="B245" s="38"/>
      <c r="C245" s="38"/>
      <c r="D245" s="80">
        <v>217</v>
      </c>
      <c r="E245" s="81">
        <f t="shared" si="135"/>
        <v>151318.78426663362</v>
      </c>
      <c r="F245" s="81">
        <f t="shared" si="135"/>
        <v>667.1026309131247</v>
      </c>
      <c r="G245" s="81">
        <f t="shared" si="135"/>
        <v>900.34676638647011</v>
      </c>
      <c r="H245" s="81">
        <f t="shared" si="136"/>
        <v>900.34676638647034</v>
      </c>
      <c r="I245" s="81">
        <f t="shared" si="137"/>
        <v>1567.4493972995949</v>
      </c>
      <c r="J245" s="82">
        <f t="shared" si="127"/>
        <v>1567.4493972995949</v>
      </c>
      <c r="K245" s="83">
        <f t="shared" si="138"/>
        <v>0</v>
      </c>
      <c r="L245" s="59">
        <f t="shared" si="139"/>
        <v>100879.18951108909</v>
      </c>
      <c r="M245" s="59">
        <f t="shared" si="121"/>
        <v>444.73508727541645</v>
      </c>
      <c r="N245" s="59">
        <f t="shared" si="122"/>
        <v>600.23117759098011</v>
      </c>
      <c r="O245" s="59">
        <f>'Kredyt Mieszkaniowy #naStart'!$N245+'Kredyt Mieszkaniowy #naStart'!$M245</f>
        <v>1044.9662648663966</v>
      </c>
      <c r="P245" s="59">
        <v>0</v>
      </c>
      <c r="Q245" s="59">
        <f t="shared" si="128"/>
        <v>0</v>
      </c>
      <c r="R245" s="59">
        <f t="shared" si="120"/>
        <v>600.23117759098022</v>
      </c>
      <c r="S245" s="59">
        <f t="shared" si="129"/>
        <v>1044.9662648663966</v>
      </c>
      <c r="T245" s="58">
        <f t="shared" si="140"/>
        <v>50439.594755544545</v>
      </c>
      <c r="U245" s="58">
        <f t="shared" si="123"/>
        <v>222.36754363770822</v>
      </c>
      <c r="V245" s="58">
        <f t="shared" si="124"/>
        <v>300.11558879549005</v>
      </c>
      <c r="W245" s="58">
        <f t="shared" si="141"/>
        <v>522.48313243319831</v>
      </c>
      <c r="Y245" s="84">
        <v>217</v>
      </c>
      <c r="Z245" s="85">
        <f t="shared" si="147"/>
        <v>195412.07761412711</v>
      </c>
      <c r="AA245" s="85">
        <f t="shared" si="142"/>
        <v>861.49192726053877</v>
      </c>
      <c r="AB245" s="85">
        <f t="shared" si="143"/>
        <v>1162.7018618040563</v>
      </c>
      <c r="AC245" s="85">
        <f t="shared" si="130"/>
        <v>2024.193789064595</v>
      </c>
      <c r="AD245" s="86">
        <f t="shared" si="131"/>
        <v>456.74439176500005</v>
      </c>
      <c r="AE245" s="50"/>
      <c r="AF245" s="84">
        <v>217</v>
      </c>
      <c r="AG245" s="85">
        <f t="shared" si="148"/>
        <v>119999.99999999942</v>
      </c>
      <c r="AH245" s="85">
        <f t="shared" si="132"/>
        <v>833.33333333333337</v>
      </c>
      <c r="AI245" s="85">
        <f t="shared" si="149"/>
        <v>713.99999999999659</v>
      </c>
      <c r="AJ245" s="85">
        <f t="shared" si="144"/>
        <v>1547.3333333333298</v>
      </c>
      <c r="AK245" s="86">
        <f t="shared" si="133"/>
        <v>-20.116063966265074</v>
      </c>
      <c r="AM245" s="80">
        <v>217</v>
      </c>
      <c r="AN245" s="59">
        <f t="shared" si="145"/>
        <v>151318.78426663449</v>
      </c>
      <c r="AO245" s="59">
        <f t="shared" si="125"/>
        <v>667.10263091312845</v>
      </c>
      <c r="AP245" s="59">
        <f t="shared" si="126"/>
        <v>900.34676638647534</v>
      </c>
      <c r="AQ245" s="59">
        <f t="shared" si="134"/>
        <v>1567.4493972996038</v>
      </c>
      <c r="AR245" s="59">
        <f t="shared" si="146"/>
        <v>1567.4493972996038</v>
      </c>
      <c r="AS245" s="59">
        <v>0</v>
      </c>
      <c r="AT245" s="88">
        <f>IF(Obliczenia!$D$28="nie można skorzystać z programu",0,AR245-J245)</f>
        <v>8.8675733422860503E-12</v>
      </c>
    </row>
    <row r="246" spans="1:46" ht="14.1" customHeight="1" x14ac:dyDescent="0.3">
      <c r="A246" s="38"/>
      <c r="B246" s="38"/>
      <c r="C246" s="38"/>
      <c r="D246" s="80">
        <v>218</v>
      </c>
      <c r="E246" s="81">
        <f t="shared" si="135"/>
        <v>150651.68163572051</v>
      </c>
      <c r="F246" s="81">
        <f t="shared" si="135"/>
        <v>671.07189156705772</v>
      </c>
      <c r="G246" s="81">
        <f t="shared" si="135"/>
        <v>896.3775057325372</v>
      </c>
      <c r="H246" s="81">
        <f t="shared" si="136"/>
        <v>896.3775057325372</v>
      </c>
      <c r="I246" s="81">
        <f t="shared" si="137"/>
        <v>1567.4493972995949</v>
      </c>
      <c r="J246" s="82">
        <f t="shared" si="127"/>
        <v>1567.4493972995949</v>
      </c>
      <c r="K246" s="83">
        <f t="shared" si="138"/>
        <v>0</v>
      </c>
      <c r="L246" s="59">
        <f t="shared" si="139"/>
        <v>100434.45442381367</v>
      </c>
      <c r="M246" s="59">
        <f t="shared" si="121"/>
        <v>447.38126104470518</v>
      </c>
      <c r="N246" s="59">
        <f t="shared" si="122"/>
        <v>597.58500382169143</v>
      </c>
      <c r="O246" s="59">
        <f>'Kredyt Mieszkaniowy #naStart'!$N246+'Kredyt Mieszkaniowy #naStart'!$M246</f>
        <v>1044.9662648663966</v>
      </c>
      <c r="P246" s="59">
        <v>0</v>
      </c>
      <c r="Q246" s="59">
        <f t="shared" si="128"/>
        <v>0</v>
      </c>
      <c r="R246" s="59">
        <f t="shared" si="120"/>
        <v>597.58500382169143</v>
      </c>
      <c r="S246" s="59">
        <f t="shared" si="129"/>
        <v>1044.9662648663966</v>
      </c>
      <c r="T246" s="59">
        <f t="shared" si="140"/>
        <v>50217.227211906837</v>
      </c>
      <c r="U246" s="58">
        <f t="shared" si="123"/>
        <v>223.69063052235259</v>
      </c>
      <c r="V246" s="59">
        <f t="shared" si="124"/>
        <v>298.79250191084571</v>
      </c>
      <c r="W246" s="58">
        <f t="shared" si="141"/>
        <v>522.48313243319831</v>
      </c>
      <c r="Y246" s="84">
        <v>218</v>
      </c>
      <c r="Z246" s="85">
        <f t="shared" si="147"/>
        <v>194550.58568686657</v>
      </c>
      <c r="AA246" s="85">
        <f t="shared" si="142"/>
        <v>866.61780422773904</v>
      </c>
      <c r="AB246" s="85">
        <f t="shared" si="143"/>
        <v>1157.5759848368564</v>
      </c>
      <c r="AC246" s="85">
        <f t="shared" si="130"/>
        <v>2024.1937890645954</v>
      </c>
      <c r="AD246" s="86">
        <f t="shared" si="131"/>
        <v>456.7443917650005</v>
      </c>
      <c r="AE246" s="50"/>
      <c r="AF246" s="84">
        <v>218</v>
      </c>
      <c r="AG246" s="85">
        <f t="shared" si="148"/>
        <v>119166.66666666609</v>
      </c>
      <c r="AH246" s="85">
        <f t="shared" si="132"/>
        <v>833.33333333333337</v>
      </c>
      <c r="AI246" s="85">
        <f t="shared" si="149"/>
        <v>709.04166666666333</v>
      </c>
      <c r="AJ246" s="85">
        <f t="shared" si="144"/>
        <v>1542.3749999999968</v>
      </c>
      <c r="AK246" s="86">
        <f t="shared" si="133"/>
        <v>-25.074397299598104</v>
      </c>
      <c r="AM246" s="80">
        <v>218</v>
      </c>
      <c r="AN246" s="59">
        <f t="shared" si="145"/>
        <v>150651.68163572135</v>
      </c>
      <c r="AO246" s="59">
        <f t="shared" si="125"/>
        <v>671.07189156706147</v>
      </c>
      <c r="AP246" s="59">
        <f t="shared" si="126"/>
        <v>896.37750573254209</v>
      </c>
      <c r="AQ246" s="59">
        <f t="shared" si="134"/>
        <v>1567.4493972996036</v>
      </c>
      <c r="AR246" s="59">
        <f t="shared" si="146"/>
        <v>1567.4493972996036</v>
      </c>
      <c r="AS246" s="59">
        <v>0</v>
      </c>
      <c r="AT246" s="88">
        <f>IF(Obliczenia!$D$28="nie można skorzystać z programu",0,AR246-J246)</f>
        <v>8.6401996668428183E-12</v>
      </c>
    </row>
    <row r="247" spans="1:46" ht="14.1" customHeight="1" x14ac:dyDescent="0.3">
      <c r="A247" s="38"/>
      <c r="B247" s="38"/>
      <c r="C247" s="38"/>
      <c r="D247" s="80">
        <v>219</v>
      </c>
      <c r="E247" s="81">
        <f t="shared" si="135"/>
        <v>149980.60974415345</v>
      </c>
      <c r="F247" s="81">
        <f t="shared" si="135"/>
        <v>675.06476932188161</v>
      </c>
      <c r="G247" s="81">
        <f t="shared" si="135"/>
        <v>892.38462797771308</v>
      </c>
      <c r="H247" s="81">
        <f t="shared" si="136"/>
        <v>892.38462797771319</v>
      </c>
      <c r="I247" s="81">
        <f t="shared" si="137"/>
        <v>1567.4493972995949</v>
      </c>
      <c r="J247" s="82">
        <f t="shared" si="127"/>
        <v>1567.4493972995949</v>
      </c>
      <c r="K247" s="83">
        <f t="shared" si="138"/>
        <v>0</v>
      </c>
      <c r="L247" s="59">
        <f t="shared" si="139"/>
        <v>99987.073162768967</v>
      </c>
      <c r="M247" s="59">
        <f t="shared" si="121"/>
        <v>450.04317954792111</v>
      </c>
      <c r="N247" s="59">
        <f t="shared" si="122"/>
        <v>594.92308531847539</v>
      </c>
      <c r="O247" s="59">
        <f>'Kredyt Mieszkaniowy #naStart'!$N247+'Kredyt Mieszkaniowy #naStart'!$M247</f>
        <v>1044.9662648663966</v>
      </c>
      <c r="P247" s="59">
        <v>0</v>
      </c>
      <c r="Q247" s="59">
        <f t="shared" si="128"/>
        <v>0</v>
      </c>
      <c r="R247" s="59">
        <f t="shared" si="120"/>
        <v>594.9230853184755</v>
      </c>
      <c r="S247" s="59">
        <f t="shared" si="129"/>
        <v>1044.9662648663966</v>
      </c>
      <c r="T247" s="58">
        <f t="shared" si="140"/>
        <v>49993.536581384484</v>
      </c>
      <c r="U247" s="58">
        <f t="shared" si="123"/>
        <v>225.02158977396056</v>
      </c>
      <c r="V247" s="58">
        <f t="shared" si="124"/>
        <v>297.46154265923769</v>
      </c>
      <c r="W247" s="58">
        <f t="shared" si="141"/>
        <v>522.48313243319831</v>
      </c>
      <c r="Y247" s="84">
        <v>219</v>
      </c>
      <c r="Z247" s="85">
        <f t="shared" si="147"/>
        <v>193683.96788263883</v>
      </c>
      <c r="AA247" s="85">
        <f t="shared" si="142"/>
        <v>871.77418016289403</v>
      </c>
      <c r="AB247" s="85">
        <f t="shared" si="143"/>
        <v>1152.4196089017012</v>
      </c>
      <c r="AC247" s="85">
        <f t="shared" si="130"/>
        <v>2024.1937890645952</v>
      </c>
      <c r="AD247" s="86">
        <f t="shared" si="131"/>
        <v>456.74439176500027</v>
      </c>
      <c r="AE247" s="50"/>
      <c r="AF247" s="84">
        <v>219</v>
      </c>
      <c r="AG247" s="85">
        <f t="shared" si="148"/>
        <v>118333.33333333276</v>
      </c>
      <c r="AH247" s="85">
        <f t="shared" si="132"/>
        <v>833.33333333333337</v>
      </c>
      <c r="AI247" s="85">
        <f t="shared" si="149"/>
        <v>704.08333333332996</v>
      </c>
      <c r="AJ247" s="85">
        <f t="shared" si="144"/>
        <v>1537.4166666666633</v>
      </c>
      <c r="AK247" s="86">
        <f t="shared" si="133"/>
        <v>-30.032730632931589</v>
      </c>
      <c r="AM247" s="80">
        <v>219</v>
      </c>
      <c r="AN247" s="59">
        <f t="shared" si="145"/>
        <v>149980.6097441543</v>
      </c>
      <c r="AO247" s="59">
        <f t="shared" si="125"/>
        <v>675.06476932188548</v>
      </c>
      <c r="AP247" s="59">
        <f t="shared" si="126"/>
        <v>892.38462797771808</v>
      </c>
      <c r="AQ247" s="59">
        <f t="shared" si="134"/>
        <v>1567.4493972996036</v>
      </c>
      <c r="AR247" s="59">
        <f t="shared" si="146"/>
        <v>1567.4493972996036</v>
      </c>
      <c r="AS247" s="59">
        <v>0</v>
      </c>
      <c r="AT247" s="88">
        <f>IF(Obliczenia!$D$28="nie można skorzystać z programu",0,AR247-J247)</f>
        <v>8.6401996668428183E-12</v>
      </c>
    </row>
    <row r="248" spans="1:46" ht="14.1" customHeight="1" x14ac:dyDescent="0.3">
      <c r="A248" s="38"/>
      <c r="B248" s="38"/>
      <c r="C248" s="38"/>
      <c r="D248" s="80">
        <v>220</v>
      </c>
      <c r="E248" s="81">
        <f t="shared" si="135"/>
        <v>149305.54497483157</v>
      </c>
      <c r="F248" s="81">
        <f t="shared" si="135"/>
        <v>679.08140469934688</v>
      </c>
      <c r="G248" s="81">
        <f t="shared" si="135"/>
        <v>888.36799260024782</v>
      </c>
      <c r="H248" s="81">
        <f t="shared" si="136"/>
        <v>888.36799260024804</v>
      </c>
      <c r="I248" s="81">
        <f t="shared" si="137"/>
        <v>1567.4493972995949</v>
      </c>
      <c r="J248" s="82">
        <f t="shared" si="127"/>
        <v>1567.4493972995949</v>
      </c>
      <c r="K248" s="83">
        <f t="shared" si="138"/>
        <v>0</v>
      </c>
      <c r="L248" s="59">
        <f t="shared" si="139"/>
        <v>99537.029983221044</v>
      </c>
      <c r="M248" s="59">
        <f t="shared" si="121"/>
        <v>452.72093646623125</v>
      </c>
      <c r="N248" s="59">
        <f t="shared" si="122"/>
        <v>592.24532840016525</v>
      </c>
      <c r="O248" s="59">
        <f>'Kredyt Mieszkaniowy #naStart'!$N248+'Kredyt Mieszkaniowy #naStart'!$M248</f>
        <v>1044.9662648663966</v>
      </c>
      <c r="P248" s="59">
        <v>0</v>
      </c>
      <c r="Q248" s="59">
        <f t="shared" si="128"/>
        <v>0</v>
      </c>
      <c r="R248" s="59">
        <f t="shared" si="120"/>
        <v>592.24532840016536</v>
      </c>
      <c r="S248" s="59">
        <f t="shared" si="129"/>
        <v>1044.9662648663966</v>
      </c>
      <c r="T248" s="59">
        <f t="shared" si="140"/>
        <v>49768.514991610522</v>
      </c>
      <c r="U248" s="58">
        <f t="shared" si="123"/>
        <v>226.36046823311563</v>
      </c>
      <c r="V248" s="59">
        <f t="shared" si="124"/>
        <v>296.12266420008262</v>
      </c>
      <c r="W248" s="58">
        <f t="shared" si="141"/>
        <v>522.48313243319831</v>
      </c>
      <c r="Y248" s="84">
        <v>220</v>
      </c>
      <c r="Z248" s="85">
        <f t="shared" si="147"/>
        <v>192812.19370247592</v>
      </c>
      <c r="AA248" s="85">
        <f t="shared" si="142"/>
        <v>876.96123653486325</v>
      </c>
      <c r="AB248" s="85">
        <f t="shared" si="143"/>
        <v>1147.2325525297317</v>
      </c>
      <c r="AC248" s="85">
        <f t="shared" si="130"/>
        <v>2024.193789064595</v>
      </c>
      <c r="AD248" s="86">
        <f t="shared" si="131"/>
        <v>456.74439176500005</v>
      </c>
      <c r="AE248" s="50"/>
      <c r="AF248" s="84">
        <v>220</v>
      </c>
      <c r="AG248" s="85">
        <f t="shared" si="148"/>
        <v>117499.99999999943</v>
      </c>
      <c r="AH248" s="85">
        <f t="shared" si="132"/>
        <v>833.33333333333337</v>
      </c>
      <c r="AI248" s="85">
        <f t="shared" si="149"/>
        <v>699.1249999999967</v>
      </c>
      <c r="AJ248" s="85">
        <f t="shared" si="144"/>
        <v>1532.4583333333301</v>
      </c>
      <c r="AK248" s="86">
        <f t="shared" si="133"/>
        <v>-34.991063966264846</v>
      </c>
      <c r="AM248" s="80">
        <v>220</v>
      </c>
      <c r="AN248" s="59">
        <f t="shared" si="145"/>
        <v>149305.54497483242</v>
      </c>
      <c r="AO248" s="59">
        <f t="shared" si="125"/>
        <v>679.08140469935074</v>
      </c>
      <c r="AP248" s="59">
        <f t="shared" si="126"/>
        <v>888.36799260025293</v>
      </c>
      <c r="AQ248" s="59">
        <f t="shared" si="134"/>
        <v>1567.4493972996038</v>
      </c>
      <c r="AR248" s="59">
        <f t="shared" si="146"/>
        <v>1567.4493972996038</v>
      </c>
      <c r="AS248" s="59">
        <v>0</v>
      </c>
      <c r="AT248" s="88">
        <f>IF(Obliczenia!$D$28="nie można skorzystać z programu",0,AR248-J248)</f>
        <v>8.8675733422860503E-12</v>
      </c>
    </row>
    <row r="249" spans="1:46" ht="14.1" customHeight="1" x14ac:dyDescent="0.3">
      <c r="A249" s="38"/>
      <c r="B249" s="38"/>
      <c r="C249" s="38"/>
      <c r="D249" s="80">
        <v>221</v>
      </c>
      <c r="E249" s="81">
        <f t="shared" si="135"/>
        <v>148626.46357013221</v>
      </c>
      <c r="F249" s="81">
        <f t="shared" si="135"/>
        <v>683.12193905730794</v>
      </c>
      <c r="G249" s="81">
        <f t="shared" si="135"/>
        <v>884.32745824228664</v>
      </c>
      <c r="H249" s="81">
        <f t="shared" si="136"/>
        <v>884.32745824228664</v>
      </c>
      <c r="I249" s="81">
        <f t="shared" si="137"/>
        <v>1567.4493972995947</v>
      </c>
      <c r="J249" s="82">
        <f t="shared" si="127"/>
        <v>1567.4493972995947</v>
      </c>
      <c r="K249" s="83">
        <f t="shared" si="138"/>
        <v>0</v>
      </c>
      <c r="L249" s="59">
        <f t="shared" si="139"/>
        <v>99084.309046754817</v>
      </c>
      <c r="M249" s="59">
        <f t="shared" si="121"/>
        <v>455.41462603820531</v>
      </c>
      <c r="N249" s="59">
        <f t="shared" si="122"/>
        <v>589.55163882819113</v>
      </c>
      <c r="O249" s="59">
        <f>'Kredyt Mieszkaniowy #naStart'!$N249+'Kredyt Mieszkaniowy #naStart'!$M249</f>
        <v>1044.9662648663964</v>
      </c>
      <c r="P249" s="59">
        <v>0</v>
      </c>
      <c r="Q249" s="59">
        <f t="shared" si="128"/>
        <v>0</v>
      </c>
      <c r="R249" s="59">
        <f t="shared" si="120"/>
        <v>589.55163882819102</v>
      </c>
      <c r="S249" s="59">
        <f t="shared" si="129"/>
        <v>1044.9662648663964</v>
      </c>
      <c r="T249" s="58">
        <f t="shared" si="140"/>
        <v>49542.154523377409</v>
      </c>
      <c r="U249" s="58">
        <f t="shared" si="123"/>
        <v>227.70731301910266</v>
      </c>
      <c r="V249" s="58">
        <f t="shared" si="124"/>
        <v>294.77581941409557</v>
      </c>
      <c r="W249" s="58">
        <f t="shared" si="141"/>
        <v>522.48313243319819</v>
      </c>
      <c r="Y249" s="84">
        <v>221</v>
      </c>
      <c r="Z249" s="85">
        <f t="shared" si="147"/>
        <v>191935.23246594105</v>
      </c>
      <c r="AA249" s="85">
        <f t="shared" si="142"/>
        <v>882.17915589224538</v>
      </c>
      <c r="AB249" s="85">
        <f t="shared" si="143"/>
        <v>1142.0146331723492</v>
      </c>
      <c r="AC249" s="85">
        <f t="shared" si="130"/>
        <v>2024.1937890645945</v>
      </c>
      <c r="AD249" s="86">
        <f t="shared" si="131"/>
        <v>456.74439176499982</v>
      </c>
      <c r="AE249" s="50"/>
      <c r="AF249" s="84">
        <v>221</v>
      </c>
      <c r="AG249" s="85">
        <f t="shared" si="148"/>
        <v>116666.6666666661</v>
      </c>
      <c r="AH249" s="85">
        <f t="shared" si="132"/>
        <v>833.33333333333337</v>
      </c>
      <c r="AI249" s="85">
        <f t="shared" si="149"/>
        <v>694.16666666666333</v>
      </c>
      <c r="AJ249" s="85">
        <f t="shared" si="144"/>
        <v>1527.4999999999968</v>
      </c>
      <c r="AK249" s="86">
        <f t="shared" si="133"/>
        <v>-39.949397299597877</v>
      </c>
      <c r="AM249" s="80">
        <v>221</v>
      </c>
      <c r="AN249" s="59">
        <f t="shared" si="145"/>
        <v>148626.46357013306</v>
      </c>
      <c r="AO249" s="59">
        <f t="shared" si="125"/>
        <v>683.12193905731181</v>
      </c>
      <c r="AP249" s="59">
        <f t="shared" si="126"/>
        <v>884.32745824229175</v>
      </c>
      <c r="AQ249" s="59">
        <f t="shared" si="134"/>
        <v>1567.4493972996036</v>
      </c>
      <c r="AR249" s="59">
        <f t="shared" si="146"/>
        <v>1567.4493972996036</v>
      </c>
      <c r="AS249" s="59">
        <v>0</v>
      </c>
      <c r="AT249" s="88">
        <f>IF(Obliczenia!$D$28="nie można skorzystać z programu",0,AR249-J249)</f>
        <v>8.8675733422860503E-12</v>
      </c>
    </row>
    <row r="250" spans="1:46" ht="14.1" customHeight="1" x14ac:dyDescent="0.3">
      <c r="A250" s="38"/>
      <c r="B250" s="38"/>
      <c r="C250" s="38"/>
      <c r="D250" s="80">
        <v>222</v>
      </c>
      <c r="E250" s="81">
        <f t="shared" si="135"/>
        <v>147943.3416310749</v>
      </c>
      <c r="F250" s="81">
        <f t="shared" si="135"/>
        <v>687.18651459469891</v>
      </c>
      <c r="G250" s="81">
        <f t="shared" si="135"/>
        <v>880.26288270489579</v>
      </c>
      <c r="H250" s="81">
        <f t="shared" si="136"/>
        <v>880.26288270489579</v>
      </c>
      <c r="I250" s="81">
        <f t="shared" si="137"/>
        <v>1567.4493972995947</v>
      </c>
      <c r="J250" s="82">
        <f t="shared" si="127"/>
        <v>1567.4493972995947</v>
      </c>
      <c r="K250" s="83">
        <f t="shared" si="138"/>
        <v>0</v>
      </c>
      <c r="L250" s="59">
        <f t="shared" si="139"/>
        <v>98628.894420716606</v>
      </c>
      <c r="M250" s="59">
        <f t="shared" si="121"/>
        <v>458.12434306313259</v>
      </c>
      <c r="N250" s="59">
        <f t="shared" si="122"/>
        <v>586.84192180326386</v>
      </c>
      <c r="O250" s="59">
        <f>'Kredyt Mieszkaniowy #naStart'!$N250+'Kredyt Mieszkaniowy #naStart'!$M250</f>
        <v>1044.9662648663964</v>
      </c>
      <c r="P250" s="59">
        <v>0</v>
      </c>
      <c r="Q250" s="59">
        <f t="shared" si="128"/>
        <v>0</v>
      </c>
      <c r="R250" s="59">
        <f t="shared" si="120"/>
        <v>586.84192180326386</v>
      </c>
      <c r="S250" s="59">
        <f t="shared" si="129"/>
        <v>1044.9662648663964</v>
      </c>
      <c r="T250" s="59">
        <f t="shared" si="140"/>
        <v>49314.447210358303</v>
      </c>
      <c r="U250" s="58">
        <f t="shared" si="123"/>
        <v>229.06217153156629</v>
      </c>
      <c r="V250" s="59">
        <f t="shared" si="124"/>
        <v>293.42096090163193</v>
      </c>
      <c r="W250" s="58">
        <f t="shared" si="141"/>
        <v>522.48313243319819</v>
      </c>
      <c r="Y250" s="84">
        <v>222</v>
      </c>
      <c r="Z250" s="85">
        <f t="shared" si="147"/>
        <v>191053.0533100488</v>
      </c>
      <c r="AA250" s="85">
        <f t="shared" si="142"/>
        <v>887.42812186980416</v>
      </c>
      <c r="AB250" s="85">
        <f t="shared" si="143"/>
        <v>1136.7656671947905</v>
      </c>
      <c r="AC250" s="85">
        <f t="shared" si="130"/>
        <v>2024.1937890645945</v>
      </c>
      <c r="AD250" s="86">
        <f t="shared" si="131"/>
        <v>456.74439176499982</v>
      </c>
      <c r="AE250" s="50"/>
      <c r="AF250" s="84">
        <v>222</v>
      </c>
      <c r="AG250" s="85">
        <f t="shared" si="148"/>
        <v>115833.33333333278</v>
      </c>
      <c r="AH250" s="85">
        <f t="shared" si="132"/>
        <v>833.33333333333337</v>
      </c>
      <c r="AI250" s="85">
        <f t="shared" si="149"/>
        <v>689.20833333333007</v>
      </c>
      <c r="AJ250" s="85">
        <f t="shared" si="144"/>
        <v>1522.5416666666633</v>
      </c>
      <c r="AK250" s="86">
        <f t="shared" si="133"/>
        <v>-44.907730632931361</v>
      </c>
      <c r="AM250" s="80">
        <v>222</v>
      </c>
      <c r="AN250" s="59">
        <f t="shared" si="145"/>
        <v>147943.34163107575</v>
      </c>
      <c r="AO250" s="59">
        <f t="shared" si="125"/>
        <v>687.18651459470266</v>
      </c>
      <c r="AP250" s="59">
        <f t="shared" si="126"/>
        <v>880.26288270490068</v>
      </c>
      <c r="AQ250" s="59">
        <f t="shared" si="134"/>
        <v>1567.4493972996033</v>
      </c>
      <c r="AR250" s="59">
        <f t="shared" si="146"/>
        <v>1567.4493972996033</v>
      </c>
      <c r="AS250" s="59">
        <v>0</v>
      </c>
      <c r="AT250" s="88">
        <f>IF(Obliczenia!$D$28="nie można skorzystać z programu",0,AR250-J250)</f>
        <v>8.6401996668428183E-12</v>
      </c>
    </row>
    <row r="251" spans="1:46" ht="14.1" customHeight="1" x14ac:dyDescent="0.3">
      <c r="A251" s="38"/>
      <c r="B251" s="38"/>
      <c r="C251" s="38"/>
      <c r="D251" s="80">
        <v>223</v>
      </c>
      <c r="E251" s="81">
        <f t="shared" si="135"/>
        <v>147256.15511648022</v>
      </c>
      <c r="F251" s="81">
        <f t="shared" si="135"/>
        <v>691.27527435653747</v>
      </c>
      <c r="G251" s="81">
        <f t="shared" si="135"/>
        <v>876.17412294305745</v>
      </c>
      <c r="H251" s="81">
        <f t="shared" si="136"/>
        <v>876.17412294305745</v>
      </c>
      <c r="I251" s="81">
        <f t="shared" si="137"/>
        <v>1567.4493972995949</v>
      </c>
      <c r="J251" s="82">
        <f t="shared" si="127"/>
        <v>1567.4493972995949</v>
      </c>
      <c r="K251" s="83">
        <f t="shared" si="138"/>
        <v>0</v>
      </c>
      <c r="L251" s="59">
        <f t="shared" si="139"/>
        <v>98170.770077653477</v>
      </c>
      <c r="M251" s="59">
        <f t="shared" si="121"/>
        <v>460.85018290435829</v>
      </c>
      <c r="N251" s="59">
        <f t="shared" si="122"/>
        <v>584.11608196203827</v>
      </c>
      <c r="O251" s="59">
        <f>'Kredyt Mieszkaniowy #naStart'!$N251+'Kredyt Mieszkaniowy #naStart'!$M251</f>
        <v>1044.9662648663966</v>
      </c>
      <c r="P251" s="59">
        <v>0</v>
      </c>
      <c r="Q251" s="59">
        <f t="shared" si="128"/>
        <v>0</v>
      </c>
      <c r="R251" s="59">
        <f t="shared" si="120"/>
        <v>584.11608196203838</v>
      </c>
      <c r="S251" s="59">
        <f t="shared" si="129"/>
        <v>1044.9662648663966</v>
      </c>
      <c r="T251" s="58">
        <f t="shared" si="140"/>
        <v>49085.385038826738</v>
      </c>
      <c r="U251" s="58">
        <f t="shared" si="123"/>
        <v>230.42509145217915</v>
      </c>
      <c r="V251" s="58">
        <f t="shared" si="124"/>
        <v>292.05804098101913</v>
      </c>
      <c r="W251" s="58">
        <f t="shared" si="141"/>
        <v>522.48313243319831</v>
      </c>
      <c r="Y251" s="84">
        <v>223</v>
      </c>
      <c r="Z251" s="85">
        <f t="shared" si="147"/>
        <v>190165.62518817899</v>
      </c>
      <c r="AA251" s="85">
        <f t="shared" si="142"/>
        <v>892.70831919492969</v>
      </c>
      <c r="AB251" s="85">
        <f t="shared" si="143"/>
        <v>1131.4854698696652</v>
      </c>
      <c r="AC251" s="85">
        <f t="shared" si="130"/>
        <v>2024.193789064595</v>
      </c>
      <c r="AD251" s="86">
        <f t="shared" si="131"/>
        <v>456.74439176500005</v>
      </c>
      <c r="AE251" s="50"/>
      <c r="AF251" s="84">
        <v>223</v>
      </c>
      <c r="AG251" s="85">
        <f t="shared" si="148"/>
        <v>114999.99999999945</v>
      </c>
      <c r="AH251" s="85">
        <f t="shared" si="132"/>
        <v>833.33333333333337</v>
      </c>
      <c r="AI251" s="85">
        <f t="shared" si="149"/>
        <v>684.2499999999967</v>
      </c>
      <c r="AJ251" s="85">
        <f t="shared" si="144"/>
        <v>1517.5833333333301</v>
      </c>
      <c r="AK251" s="86">
        <f t="shared" si="133"/>
        <v>-49.866063966264846</v>
      </c>
      <c r="AM251" s="80">
        <v>223</v>
      </c>
      <c r="AN251" s="59">
        <f t="shared" si="145"/>
        <v>147256.15511648104</v>
      </c>
      <c r="AO251" s="59">
        <f t="shared" si="125"/>
        <v>691.27527435654133</v>
      </c>
      <c r="AP251" s="59">
        <f t="shared" si="126"/>
        <v>876.17412294306223</v>
      </c>
      <c r="AQ251" s="59">
        <f t="shared" si="134"/>
        <v>1567.4493972996036</v>
      </c>
      <c r="AR251" s="59">
        <f t="shared" si="146"/>
        <v>1567.4493972996036</v>
      </c>
      <c r="AS251" s="59">
        <v>0</v>
      </c>
      <c r="AT251" s="88">
        <f>IF(Obliczenia!$D$28="nie można skorzystać z programu",0,AR251-J251)</f>
        <v>8.6401996668428183E-12</v>
      </c>
    </row>
    <row r="252" spans="1:46" ht="14.1" customHeight="1" x14ac:dyDescent="0.3">
      <c r="A252" s="38"/>
      <c r="B252" s="38"/>
      <c r="C252" s="38"/>
      <c r="D252" s="80">
        <v>224</v>
      </c>
      <c r="E252" s="81">
        <f t="shared" si="135"/>
        <v>146564.87984212369</v>
      </c>
      <c r="F252" s="81">
        <f t="shared" si="135"/>
        <v>695.38836223895896</v>
      </c>
      <c r="G252" s="81">
        <f t="shared" si="135"/>
        <v>872.06103506063596</v>
      </c>
      <c r="H252" s="81">
        <f t="shared" si="136"/>
        <v>872.06103506063596</v>
      </c>
      <c r="I252" s="81">
        <f t="shared" si="137"/>
        <v>1567.4493972995949</v>
      </c>
      <c r="J252" s="82">
        <f t="shared" si="127"/>
        <v>1567.4493972995949</v>
      </c>
      <c r="K252" s="83">
        <f t="shared" si="138"/>
        <v>0</v>
      </c>
      <c r="L252" s="59">
        <f t="shared" si="139"/>
        <v>97709.919894749124</v>
      </c>
      <c r="M252" s="59">
        <f t="shared" si="121"/>
        <v>463.59224149263935</v>
      </c>
      <c r="N252" s="59">
        <f t="shared" si="122"/>
        <v>581.37402337375727</v>
      </c>
      <c r="O252" s="59">
        <f>'Kredyt Mieszkaniowy #naStart'!$N252+'Kredyt Mieszkaniowy #naStart'!$M252</f>
        <v>1044.9662648663966</v>
      </c>
      <c r="P252" s="59">
        <v>0</v>
      </c>
      <c r="Q252" s="59">
        <f t="shared" si="128"/>
        <v>0</v>
      </c>
      <c r="R252" s="59">
        <f t="shared" si="120"/>
        <v>581.37402337375727</v>
      </c>
      <c r="S252" s="59">
        <f t="shared" si="129"/>
        <v>1044.9662648663966</v>
      </c>
      <c r="T252" s="59">
        <f t="shared" si="140"/>
        <v>48854.959947374562</v>
      </c>
      <c r="U252" s="58">
        <f t="shared" si="123"/>
        <v>231.79612074631967</v>
      </c>
      <c r="V252" s="59">
        <f t="shared" si="124"/>
        <v>290.68701168687863</v>
      </c>
      <c r="W252" s="58">
        <f t="shared" si="141"/>
        <v>522.48313243319831</v>
      </c>
      <c r="Y252" s="84">
        <v>224</v>
      </c>
      <c r="Z252" s="85">
        <f t="shared" si="147"/>
        <v>189272.91686898406</v>
      </c>
      <c r="AA252" s="85">
        <f t="shared" si="142"/>
        <v>898.0199336941397</v>
      </c>
      <c r="AB252" s="85">
        <f t="shared" si="143"/>
        <v>1126.1738553704552</v>
      </c>
      <c r="AC252" s="85">
        <f t="shared" si="130"/>
        <v>2024.193789064595</v>
      </c>
      <c r="AD252" s="86">
        <f t="shared" si="131"/>
        <v>456.74439176500005</v>
      </c>
      <c r="AE252" s="50"/>
      <c r="AF252" s="84">
        <v>224</v>
      </c>
      <c r="AG252" s="85">
        <f t="shared" si="148"/>
        <v>114166.66666666612</v>
      </c>
      <c r="AH252" s="85">
        <f t="shared" si="132"/>
        <v>833.33333333333337</v>
      </c>
      <c r="AI252" s="85">
        <f t="shared" si="149"/>
        <v>679.29166666666345</v>
      </c>
      <c r="AJ252" s="85">
        <f t="shared" si="144"/>
        <v>1512.6249999999968</v>
      </c>
      <c r="AK252" s="86">
        <f t="shared" si="133"/>
        <v>-54.824397299598104</v>
      </c>
      <c r="AM252" s="80">
        <v>224</v>
      </c>
      <c r="AN252" s="59">
        <f t="shared" si="145"/>
        <v>146564.8798421245</v>
      </c>
      <c r="AO252" s="59">
        <f t="shared" si="125"/>
        <v>695.38836223896294</v>
      </c>
      <c r="AP252" s="59">
        <f t="shared" si="126"/>
        <v>872.06103506064085</v>
      </c>
      <c r="AQ252" s="59">
        <f t="shared" si="134"/>
        <v>1567.4493972996038</v>
      </c>
      <c r="AR252" s="59">
        <f t="shared" si="146"/>
        <v>1567.4493972996038</v>
      </c>
      <c r="AS252" s="59">
        <v>0</v>
      </c>
      <c r="AT252" s="88">
        <f>IF(Obliczenia!$D$28="nie można skorzystać z programu",0,AR252-J252)</f>
        <v>8.8675733422860503E-12</v>
      </c>
    </row>
    <row r="253" spans="1:46" ht="14.1" customHeight="1" x14ac:dyDescent="0.3">
      <c r="A253" s="38"/>
      <c r="B253" s="38"/>
      <c r="C253" s="38"/>
      <c r="D253" s="80">
        <v>225</v>
      </c>
      <c r="E253" s="81">
        <f t="shared" si="135"/>
        <v>145869.49147988472</v>
      </c>
      <c r="F253" s="81">
        <f t="shared" si="135"/>
        <v>699.52592299428068</v>
      </c>
      <c r="G253" s="81">
        <f t="shared" si="135"/>
        <v>867.92347430531413</v>
      </c>
      <c r="H253" s="81">
        <f t="shared" si="136"/>
        <v>867.92347430531413</v>
      </c>
      <c r="I253" s="81">
        <f t="shared" si="137"/>
        <v>1567.4493972995949</v>
      </c>
      <c r="J253" s="82">
        <f t="shared" si="127"/>
        <v>1567.4493972995949</v>
      </c>
      <c r="K253" s="83">
        <f t="shared" si="138"/>
        <v>0</v>
      </c>
      <c r="L253" s="59">
        <f t="shared" si="139"/>
        <v>97246.327653256478</v>
      </c>
      <c r="M253" s="59">
        <f t="shared" si="121"/>
        <v>466.35061532952045</v>
      </c>
      <c r="N253" s="59">
        <f t="shared" si="122"/>
        <v>578.61564953687605</v>
      </c>
      <c r="O253" s="59">
        <f>'Kredyt Mieszkaniowy #naStart'!$N253+'Kredyt Mieszkaniowy #naStart'!$M253</f>
        <v>1044.9662648663966</v>
      </c>
      <c r="P253" s="59">
        <v>0</v>
      </c>
      <c r="Q253" s="59">
        <f t="shared" si="128"/>
        <v>0</v>
      </c>
      <c r="R253" s="59">
        <f t="shared" ref="R253:R316" si="150">S253-M253</f>
        <v>578.61564953687616</v>
      </c>
      <c r="S253" s="59">
        <f t="shared" si="129"/>
        <v>1044.9662648663966</v>
      </c>
      <c r="T253" s="58">
        <f t="shared" si="140"/>
        <v>48623.163826628239</v>
      </c>
      <c r="U253" s="58">
        <f t="shared" si="123"/>
        <v>233.17530766476023</v>
      </c>
      <c r="V253" s="58">
        <f t="shared" si="124"/>
        <v>289.30782476843802</v>
      </c>
      <c r="W253" s="58">
        <f t="shared" si="141"/>
        <v>522.48313243319831</v>
      </c>
      <c r="Y253" s="84">
        <v>225</v>
      </c>
      <c r="Z253" s="85">
        <f t="shared" si="147"/>
        <v>188374.89693528993</v>
      </c>
      <c r="AA253" s="85">
        <f t="shared" si="142"/>
        <v>903.36315229961997</v>
      </c>
      <c r="AB253" s="85">
        <f t="shared" si="143"/>
        <v>1120.8306367649752</v>
      </c>
      <c r="AC253" s="85">
        <f t="shared" si="130"/>
        <v>2024.1937890645952</v>
      </c>
      <c r="AD253" s="86">
        <f t="shared" si="131"/>
        <v>456.74439176500027</v>
      </c>
      <c r="AE253" s="50"/>
      <c r="AF253" s="84">
        <v>225</v>
      </c>
      <c r="AG253" s="85">
        <f t="shared" si="148"/>
        <v>113333.33333333279</v>
      </c>
      <c r="AH253" s="85">
        <f t="shared" si="132"/>
        <v>833.33333333333337</v>
      </c>
      <c r="AI253" s="85">
        <f t="shared" si="149"/>
        <v>674.33333333333019</v>
      </c>
      <c r="AJ253" s="85">
        <f t="shared" si="144"/>
        <v>1507.6666666666636</v>
      </c>
      <c r="AK253" s="86">
        <f t="shared" si="133"/>
        <v>-59.782730632931361</v>
      </c>
      <c r="AM253" s="80">
        <v>225</v>
      </c>
      <c r="AN253" s="59">
        <f t="shared" si="145"/>
        <v>145869.49147988553</v>
      </c>
      <c r="AO253" s="59">
        <f t="shared" si="125"/>
        <v>699.52592299428466</v>
      </c>
      <c r="AP253" s="59">
        <f t="shared" si="126"/>
        <v>867.9234743053189</v>
      </c>
      <c r="AQ253" s="59">
        <f t="shared" si="134"/>
        <v>1567.4493972996036</v>
      </c>
      <c r="AR253" s="59">
        <f t="shared" si="146"/>
        <v>1567.4493972996036</v>
      </c>
      <c r="AS253" s="59">
        <v>0</v>
      </c>
      <c r="AT253" s="88">
        <f>IF(Obliczenia!$D$28="nie można skorzystać z programu",0,AR253-J253)</f>
        <v>8.6401996668428183E-12</v>
      </c>
    </row>
    <row r="254" spans="1:46" ht="14.1" customHeight="1" x14ac:dyDescent="0.3">
      <c r="A254" s="38"/>
      <c r="B254" s="38"/>
      <c r="C254" s="38"/>
      <c r="D254" s="80">
        <v>226</v>
      </c>
      <c r="E254" s="81">
        <f t="shared" si="135"/>
        <v>145169.96555689044</v>
      </c>
      <c r="F254" s="81">
        <f t="shared" si="135"/>
        <v>703.68810223609671</v>
      </c>
      <c r="G254" s="81">
        <f t="shared" si="135"/>
        <v>863.76129506349821</v>
      </c>
      <c r="H254" s="81">
        <f t="shared" si="136"/>
        <v>863.76129506349821</v>
      </c>
      <c r="I254" s="81">
        <f t="shared" si="137"/>
        <v>1567.4493972995949</v>
      </c>
      <c r="J254" s="82">
        <f t="shared" si="127"/>
        <v>1567.4493972995949</v>
      </c>
      <c r="K254" s="83">
        <f t="shared" si="138"/>
        <v>0</v>
      </c>
      <c r="L254" s="59">
        <f t="shared" si="139"/>
        <v>96779.977037926961</v>
      </c>
      <c r="M254" s="59">
        <f t="shared" si="121"/>
        <v>469.12540149073112</v>
      </c>
      <c r="N254" s="59">
        <f t="shared" si="122"/>
        <v>575.84086337566544</v>
      </c>
      <c r="O254" s="59">
        <f>'Kredyt Mieszkaniowy #naStart'!$N254+'Kredyt Mieszkaniowy #naStart'!$M254</f>
        <v>1044.9662648663966</v>
      </c>
      <c r="P254" s="59">
        <v>0</v>
      </c>
      <c r="Q254" s="59">
        <f t="shared" si="128"/>
        <v>0</v>
      </c>
      <c r="R254" s="59">
        <f t="shared" si="150"/>
        <v>575.84086337566555</v>
      </c>
      <c r="S254" s="59">
        <f t="shared" si="129"/>
        <v>1044.9662648663966</v>
      </c>
      <c r="T254" s="59">
        <f t="shared" si="140"/>
        <v>48389.988518963481</v>
      </c>
      <c r="U254" s="58">
        <f t="shared" si="123"/>
        <v>234.56270074536556</v>
      </c>
      <c r="V254" s="59">
        <f t="shared" si="124"/>
        <v>287.92043168783272</v>
      </c>
      <c r="W254" s="58">
        <f t="shared" si="141"/>
        <v>522.48313243319831</v>
      </c>
      <c r="Y254" s="84">
        <v>226</v>
      </c>
      <c r="Z254" s="85">
        <f t="shared" si="147"/>
        <v>187471.5337829903</v>
      </c>
      <c r="AA254" s="85">
        <f t="shared" si="142"/>
        <v>908.7381630558026</v>
      </c>
      <c r="AB254" s="85">
        <f t="shared" si="143"/>
        <v>1115.4556260087925</v>
      </c>
      <c r="AC254" s="85">
        <f t="shared" si="130"/>
        <v>2024.193789064595</v>
      </c>
      <c r="AD254" s="86">
        <f t="shared" si="131"/>
        <v>456.74439176500005</v>
      </c>
      <c r="AE254" s="50"/>
      <c r="AF254" s="84">
        <v>226</v>
      </c>
      <c r="AG254" s="85">
        <f t="shared" si="148"/>
        <v>112499.99999999946</v>
      </c>
      <c r="AH254" s="85">
        <f t="shared" si="132"/>
        <v>833.33333333333337</v>
      </c>
      <c r="AI254" s="85">
        <f t="shared" si="149"/>
        <v>669.37499999999682</v>
      </c>
      <c r="AJ254" s="85">
        <f t="shared" si="144"/>
        <v>1502.7083333333303</v>
      </c>
      <c r="AK254" s="86">
        <f t="shared" si="133"/>
        <v>-64.741063966264619</v>
      </c>
      <c r="AM254" s="80">
        <v>226</v>
      </c>
      <c r="AN254" s="59">
        <f t="shared" si="145"/>
        <v>145169.96555689126</v>
      </c>
      <c r="AO254" s="59">
        <f t="shared" si="125"/>
        <v>703.68810223610069</v>
      </c>
      <c r="AP254" s="59">
        <f t="shared" si="126"/>
        <v>863.76129506350298</v>
      </c>
      <c r="AQ254" s="59">
        <f t="shared" si="134"/>
        <v>1567.4493972996038</v>
      </c>
      <c r="AR254" s="59">
        <f t="shared" si="146"/>
        <v>1567.4493972996038</v>
      </c>
      <c r="AS254" s="59">
        <v>0</v>
      </c>
      <c r="AT254" s="88">
        <f>IF(Obliczenia!$D$28="nie można skorzystać z programu",0,AR254-J254)</f>
        <v>8.8675733422860503E-12</v>
      </c>
    </row>
    <row r="255" spans="1:46" ht="14.1" customHeight="1" x14ac:dyDescent="0.3">
      <c r="A255" s="38"/>
      <c r="B255" s="38"/>
      <c r="C255" s="38"/>
      <c r="D255" s="80">
        <v>227</v>
      </c>
      <c r="E255" s="81">
        <f t="shared" si="135"/>
        <v>144466.27745465434</v>
      </c>
      <c r="F255" s="81">
        <f t="shared" si="135"/>
        <v>707.87504644440128</v>
      </c>
      <c r="G255" s="81">
        <f t="shared" si="135"/>
        <v>859.57435085519342</v>
      </c>
      <c r="H255" s="81">
        <f t="shared" si="136"/>
        <v>859.57435085519353</v>
      </c>
      <c r="I255" s="81">
        <f t="shared" si="137"/>
        <v>1567.4493972995949</v>
      </c>
      <c r="J255" s="82">
        <f t="shared" si="127"/>
        <v>1567.4493972995949</v>
      </c>
      <c r="K255" s="83">
        <f t="shared" si="138"/>
        <v>0</v>
      </c>
      <c r="L255" s="59">
        <f t="shared" si="139"/>
        <v>96310.851636436229</v>
      </c>
      <c r="M255" s="59">
        <f t="shared" si="121"/>
        <v>471.91669762960089</v>
      </c>
      <c r="N255" s="59">
        <f t="shared" si="122"/>
        <v>573.04956723679561</v>
      </c>
      <c r="O255" s="59">
        <f>'Kredyt Mieszkaniowy #naStart'!$N255+'Kredyt Mieszkaniowy #naStart'!$M255</f>
        <v>1044.9662648663966</v>
      </c>
      <c r="P255" s="59">
        <v>0</v>
      </c>
      <c r="Q255" s="59">
        <f t="shared" si="128"/>
        <v>0</v>
      </c>
      <c r="R255" s="59">
        <f t="shared" si="150"/>
        <v>573.04956723679572</v>
      </c>
      <c r="S255" s="59">
        <f t="shared" si="129"/>
        <v>1044.9662648663966</v>
      </c>
      <c r="T255" s="58">
        <f t="shared" si="140"/>
        <v>48155.425818218115</v>
      </c>
      <c r="U255" s="58">
        <f t="shared" si="123"/>
        <v>235.95834881480044</v>
      </c>
      <c r="V255" s="58">
        <f t="shared" si="124"/>
        <v>286.52478361839781</v>
      </c>
      <c r="W255" s="58">
        <f t="shared" si="141"/>
        <v>522.48313243319831</v>
      </c>
      <c r="Y255" s="84">
        <v>227</v>
      </c>
      <c r="Z255" s="85">
        <f t="shared" si="147"/>
        <v>186562.79561993451</v>
      </c>
      <c r="AA255" s="85">
        <f t="shared" si="142"/>
        <v>914.14515512598439</v>
      </c>
      <c r="AB255" s="85">
        <f t="shared" si="143"/>
        <v>1110.0486339386105</v>
      </c>
      <c r="AC255" s="85">
        <f t="shared" si="130"/>
        <v>2024.193789064595</v>
      </c>
      <c r="AD255" s="86">
        <f t="shared" si="131"/>
        <v>456.74439176500005</v>
      </c>
      <c r="AE255" s="50"/>
      <c r="AF255" s="84">
        <v>227</v>
      </c>
      <c r="AG255" s="85">
        <f t="shared" si="148"/>
        <v>111666.66666666613</v>
      </c>
      <c r="AH255" s="85">
        <f t="shared" si="132"/>
        <v>833.33333333333337</v>
      </c>
      <c r="AI255" s="85">
        <f t="shared" si="149"/>
        <v>664.41666666666356</v>
      </c>
      <c r="AJ255" s="85">
        <f t="shared" si="144"/>
        <v>1497.7499999999968</v>
      </c>
      <c r="AK255" s="86">
        <f t="shared" si="133"/>
        <v>-69.699397299598104</v>
      </c>
      <c r="AM255" s="80">
        <v>227</v>
      </c>
      <c r="AN255" s="59">
        <f t="shared" si="145"/>
        <v>144466.27745465515</v>
      </c>
      <c r="AO255" s="59">
        <f t="shared" si="125"/>
        <v>707.87504644440537</v>
      </c>
      <c r="AP255" s="59">
        <f t="shared" si="126"/>
        <v>859.57435085519819</v>
      </c>
      <c r="AQ255" s="59">
        <f t="shared" si="134"/>
        <v>1567.4493972996036</v>
      </c>
      <c r="AR255" s="59">
        <f t="shared" si="146"/>
        <v>1567.4493972996036</v>
      </c>
      <c r="AS255" s="59">
        <v>0</v>
      </c>
      <c r="AT255" s="88">
        <f>IF(Obliczenia!$D$28="nie można skorzystać z programu",0,AR255-J255)</f>
        <v>8.6401996668428183E-12</v>
      </c>
    </row>
    <row r="256" spans="1:46" ht="14.1" customHeight="1" x14ac:dyDescent="0.3">
      <c r="A256" s="38"/>
      <c r="B256" s="38"/>
      <c r="C256" s="38"/>
      <c r="D256" s="80">
        <v>228</v>
      </c>
      <c r="E256" s="81">
        <f t="shared" si="135"/>
        <v>143758.40240820995</v>
      </c>
      <c r="F256" s="81">
        <f t="shared" si="135"/>
        <v>712.08690297074577</v>
      </c>
      <c r="G256" s="81">
        <f t="shared" si="135"/>
        <v>855.36249432884915</v>
      </c>
      <c r="H256" s="81">
        <f t="shared" si="136"/>
        <v>855.36249432884915</v>
      </c>
      <c r="I256" s="81">
        <f t="shared" si="137"/>
        <v>1567.4493972995949</v>
      </c>
      <c r="J256" s="82">
        <f t="shared" si="127"/>
        <v>1567.4493972995949</v>
      </c>
      <c r="K256" s="83">
        <f t="shared" si="138"/>
        <v>0</v>
      </c>
      <c r="L256" s="59">
        <f t="shared" si="139"/>
        <v>95838.934938806633</v>
      </c>
      <c r="M256" s="59">
        <f t="shared" si="121"/>
        <v>474.7246019804972</v>
      </c>
      <c r="N256" s="59">
        <f t="shared" si="122"/>
        <v>570.24166288589947</v>
      </c>
      <c r="O256" s="59">
        <f>'Kredyt Mieszkaniowy #naStart'!$N256+'Kredyt Mieszkaniowy #naStart'!$M256</f>
        <v>1044.9662648663966</v>
      </c>
      <c r="P256" s="59">
        <v>0</v>
      </c>
      <c r="Q256" s="59">
        <f t="shared" si="128"/>
        <v>0</v>
      </c>
      <c r="R256" s="59">
        <f t="shared" si="150"/>
        <v>570.24166288589936</v>
      </c>
      <c r="S256" s="59">
        <f t="shared" si="129"/>
        <v>1044.9662648663966</v>
      </c>
      <c r="T256" s="59">
        <f t="shared" si="140"/>
        <v>47919.467469403316</v>
      </c>
      <c r="U256" s="58">
        <f t="shared" si="123"/>
        <v>237.3623009902486</v>
      </c>
      <c r="V256" s="59">
        <f t="shared" si="124"/>
        <v>285.12083144294974</v>
      </c>
      <c r="W256" s="58">
        <f t="shared" si="141"/>
        <v>522.48313243319831</v>
      </c>
      <c r="Y256" s="84">
        <v>228</v>
      </c>
      <c r="Z256" s="85">
        <f t="shared" si="147"/>
        <v>185648.65046480851</v>
      </c>
      <c r="AA256" s="85">
        <f t="shared" si="142"/>
        <v>919.58431879898399</v>
      </c>
      <c r="AB256" s="85">
        <f t="shared" si="143"/>
        <v>1104.6094702656108</v>
      </c>
      <c r="AC256" s="85">
        <f t="shared" si="130"/>
        <v>2024.1937890645947</v>
      </c>
      <c r="AD256" s="86">
        <f t="shared" si="131"/>
        <v>456.74439176499982</v>
      </c>
      <c r="AE256" s="50"/>
      <c r="AF256" s="84">
        <v>228</v>
      </c>
      <c r="AG256" s="85">
        <f t="shared" si="148"/>
        <v>110833.3333333328</v>
      </c>
      <c r="AH256" s="85">
        <f t="shared" si="132"/>
        <v>833.33333333333337</v>
      </c>
      <c r="AI256" s="85">
        <f t="shared" si="149"/>
        <v>659.45833333333019</v>
      </c>
      <c r="AJ256" s="85">
        <f t="shared" si="144"/>
        <v>1492.7916666666636</v>
      </c>
      <c r="AK256" s="86">
        <f t="shared" si="133"/>
        <v>-74.657730632931361</v>
      </c>
      <c r="AM256" s="80">
        <v>228</v>
      </c>
      <c r="AN256" s="59">
        <f t="shared" si="145"/>
        <v>143758.40240821074</v>
      </c>
      <c r="AO256" s="59">
        <f t="shared" si="125"/>
        <v>712.08690297074952</v>
      </c>
      <c r="AP256" s="59">
        <f t="shared" si="126"/>
        <v>855.36249432885404</v>
      </c>
      <c r="AQ256" s="59">
        <f t="shared" si="134"/>
        <v>1567.4493972996036</v>
      </c>
      <c r="AR256" s="59">
        <f t="shared" si="146"/>
        <v>1567.4493972996036</v>
      </c>
      <c r="AS256" s="59">
        <v>0</v>
      </c>
      <c r="AT256" s="88">
        <f>IF(Obliczenia!$D$28="nie można skorzystać z programu",0,AR256-J256)</f>
        <v>8.6401996668428183E-12</v>
      </c>
    </row>
    <row r="257" spans="1:46" ht="14.1" customHeight="1" x14ac:dyDescent="0.3">
      <c r="A257" s="38"/>
      <c r="B257" s="38"/>
      <c r="C257" s="38"/>
      <c r="D257" s="80">
        <v>229</v>
      </c>
      <c r="E257" s="81">
        <f t="shared" si="135"/>
        <v>143046.31550523918</v>
      </c>
      <c r="F257" s="81">
        <f t="shared" si="135"/>
        <v>716.32382004342162</v>
      </c>
      <c r="G257" s="81">
        <f t="shared" si="135"/>
        <v>851.1255772561733</v>
      </c>
      <c r="H257" s="81">
        <f t="shared" si="136"/>
        <v>851.1255772561733</v>
      </c>
      <c r="I257" s="81">
        <f t="shared" si="137"/>
        <v>1567.4493972995949</v>
      </c>
      <c r="J257" s="82">
        <f t="shared" si="127"/>
        <v>1567.4493972995949</v>
      </c>
      <c r="K257" s="83">
        <f t="shared" si="138"/>
        <v>0</v>
      </c>
      <c r="L257" s="59">
        <f t="shared" si="139"/>
        <v>95364.210336826131</v>
      </c>
      <c r="M257" s="59">
        <f t="shared" si="121"/>
        <v>477.54921336228108</v>
      </c>
      <c r="N257" s="59">
        <f t="shared" si="122"/>
        <v>567.41705150411553</v>
      </c>
      <c r="O257" s="59">
        <f>'Kredyt Mieszkaniowy #naStart'!$N257+'Kredyt Mieszkaniowy #naStart'!$M257</f>
        <v>1044.9662648663966</v>
      </c>
      <c r="P257" s="59">
        <v>0</v>
      </c>
      <c r="Q257" s="59">
        <f t="shared" si="128"/>
        <v>0</v>
      </c>
      <c r="R257" s="59">
        <f t="shared" si="150"/>
        <v>567.41705150411553</v>
      </c>
      <c r="S257" s="59">
        <f t="shared" si="129"/>
        <v>1044.9662648663966</v>
      </c>
      <c r="T257" s="58">
        <f t="shared" si="140"/>
        <v>47682.105168413065</v>
      </c>
      <c r="U257" s="58">
        <f t="shared" si="123"/>
        <v>238.77460668114054</v>
      </c>
      <c r="V257" s="58">
        <f t="shared" si="124"/>
        <v>283.70852575205777</v>
      </c>
      <c r="W257" s="58">
        <f t="shared" si="141"/>
        <v>522.48313243319831</v>
      </c>
      <c r="Y257" s="84">
        <v>229</v>
      </c>
      <c r="Z257" s="85">
        <f t="shared" si="147"/>
        <v>184729.06614600951</v>
      </c>
      <c r="AA257" s="85">
        <f t="shared" si="142"/>
        <v>925.05584549583784</v>
      </c>
      <c r="AB257" s="85">
        <f t="shared" si="143"/>
        <v>1099.1379435687568</v>
      </c>
      <c r="AC257" s="85">
        <f t="shared" si="130"/>
        <v>2024.1937890645945</v>
      </c>
      <c r="AD257" s="86">
        <f t="shared" si="131"/>
        <v>456.74439176499959</v>
      </c>
      <c r="AE257" s="50"/>
      <c r="AF257" s="84">
        <v>229</v>
      </c>
      <c r="AG257" s="85">
        <f t="shared" si="148"/>
        <v>109999.99999999948</v>
      </c>
      <c r="AH257" s="85">
        <f t="shared" si="132"/>
        <v>833.33333333333337</v>
      </c>
      <c r="AI257" s="85">
        <f t="shared" si="149"/>
        <v>654.49999999999693</v>
      </c>
      <c r="AJ257" s="85">
        <f t="shared" si="144"/>
        <v>1487.8333333333303</v>
      </c>
      <c r="AK257" s="86">
        <f t="shared" si="133"/>
        <v>-79.616063966264619</v>
      </c>
      <c r="AM257" s="80">
        <v>229</v>
      </c>
      <c r="AN257" s="59">
        <f t="shared" si="145"/>
        <v>143046.31550524</v>
      </c>
      <c r="AO257" s="59">
        <f t="shared" si="125"/>
        <v>716.3238200434256</v>
      </c>
      <c r="AP257" s="59">
        <f t="shared" si="126"/>
        <v>851.12557725617808</v>
      </c>
      <c r="AQ257" s="59">
        <f t="shared" si="134"/>
        <v>1567.4493972996038</v>
      </c>
      <c r="AR257" s="59">
        <f t="shared" si="146"/>
        <v>1567.4493972996038</v>
      </c>
      <c r="AS257" s="59">
        <v>0</v>
      </c>
      <c r="AT257" s="88">
        <f>IF(Obliczenia!$D$28="nie można skorzystać z programu",0,AR257-J257)</f>
        <v>8.8675733422860503E-12</v>
      </c>
    </row>
    <row r="258" spans="1:46" ht="14.1" customHeight="1" x14ac:dyDescent="0.3">
      <c r="A258" s="38"/>
      <c r="B258" s="38"/>
      <c r="C258" s="38"/>
      <c r="D258" s="80">
        <v>230</v>
      </c>
      <c r="E258" s="81">
        <f t="shared" si="135"/>
        <v>142329.99168519577</v>
      </c>
      <c r="F258" s="81">
        <f t="shared" si="135"/>
        <v>720.58594677268002</v>
      </c>
      <c r="G258" s="81">
        <f t="shared" si="135"/>
        <v>846.86345052691502</v>
      </c>
      <c r="H258" s="81">
        <f t="shared" si="136"/>
        <v>846.8634505269149</v>
      </c>
      <c r="I258" s="81">
        <f t="shared" si="137"/>
        <v>1567.4493972995949</v>
      </c>
      <c r="J258" s="82">
        <f t="shared" si="127"/>
        <v>1567.4493972995949</v>
      </c>
      <c r="K258" s="83">
        <f t="shared" si="138"/>
        <v>0</v>
      </c>
      <c r="L258" s="59">
        <f t="shared" si="139"/>
        <v>94886.661123463855</v>
      </c>
      <c r="M258" s="59">
        <f t="shared" si="121"/>
        <v>480.39063118178672</v>
      </c>
      <c r="N258" s="59">
        <f t="shared" si="122"/>
        <v>564.57563368461001</v>
      </c>
      <c r="O258" s="59">
        <f>'Kredyt Mieszkaniowy #naStart'!$N258+'Kredyt Mieszkaniowy #naStart'!$M258</f>
        <v>1044.9662648663966</v>
      </c>
      <c r="P258" s="59">
        <v>0</v>
      </c>
      <c r="Q258" s="59">
        <f t="shared" si="128"/>
        <v>0</v>
      </c>
      <c r="R258" s="59">
        <f t="shared" si="150"/>
        <v>564.5756336846099</v>
      </c>
      <c r="S258" s="59">
        <f t="shared" si="129"/>
        <v>1044.9662648663966</v>
      </c>
      <c r="T258" s="59">
        <f t="shared" si="140"/>
        <v>47443.330561731927</v>
      </c>
      <c r="U258" s="58">
        <f t="shared" si="123"/>
        <v>240.19531559089336</v>
      </c>
      <c r="V258" s="59">
        <f t="shared" si="124"/>
        <v>282.28781684230501</v>
      </c>
      <c r="W258" s="58">
        <f t="shared" si="141"/>
        <v>522.48313243319831</v>
      </c>
      <c r="Y258" s="84">
        <v>230</v>
      </c>
      <c r="Z258" s="85">
        <f t="shared" si="147"/>
        <v>183804.01030051368</v>
      </c>
      <c r="AA258" s="85">
        <f t="shared" si="142"/>
        <v>930.5599277765383</v>
      </c>
      <c r="AB258" s="85">
        <f t="shared" si="143"/>
        <v>1093.6338612880566</v>
      </c>
      <c r="AC258" s="85">
        <f t="shared" si="130"/>
        <v>2024.193789064595</v>
      </c>
      <c r="AD258" s="86">
        <f t="shared" si="131"/>
        <v>456.74439176500005</v>
      </c>
      <c r="AE258" s="50"/>
      <c r="AF258" s="84">
        <v>230</v>
      </c>
      <c r="AG258" s="85">
        <f t="shared" si="148"/>
        <v>109166.66666666615</v>
      </c>
      <c r="AH258" s="85">
        <f t="shared" si="132"/>
        <v>833.33333333333337</v>
      </c>
      <c r="AI258" s="85">
        <f t="shared" si="149"/>
        <v>649.54166666666367</v>
      </c>
      <c r="AJ258" s="85">
        <f t="shared" si="144"/>
        <v>1482.874999999997</v>
      </c>
      <c r="AK258" s="86">
        <f t="shared" si="133"/>
        <v>-84.574397299597877</v>
      </c>
      <c r="AM258" s="80">
        <v>230</v>
      </c>
      <c r="AN258" s="59">
        <f t="shared" si="145"/>
        <v>142329.99168519658</v>
      </c>
      <c r="AO258" s="59">
        <f t="shared" si="125"/>
        <v>720.58594677268411</v>
      </c>
      <c r="AP258" s="59">
        <f t="shared" si="126"/>
        <v>846.86345052691968</v>
      </c>
      <c r="AQ258" s="59">
        <f t="shared" si="134"/>
        <v>1567.4493972996038</v>
      </c>
      <c r="AR258" s="59">
        <f t="shared" si="146"/>
        <v>1567.4493972996038</v>
      </c>
      <c r="AS258" s="59">
        <v>0</v>
      </c>
      <c r="AT258" s="88">
        <f>IF(Obliczenia!$D$28="nie można skorzystać z programu",0,AR258-J258)</f>
        <v>8.8675733422860503E-12</v>
      </c>
    </row>
    <row r="259" spans="1:46" ht="14.1" customHeight="1" x14ac:dyDescent="0.3">
      <c r="A259" s="38"/>
      <c r="B259" s="38"/>
      <c r="C259" s="38"/>
      <c r="D259" s="80">
        <v>231</v>
      </c>
      <c r="E259" s="81">
        <f t="shared" si="135"/>
        <v>141609.40573842311</v>
      </c>
      <c r="F259" s="81">
        <f t="shared" si="135"/>
        <v>724.8734331559773</v>
      </c>
      <c r="G259" s="81">
        <f t="shared" si="135"/>
        <v>842.57596414361751</v>
      </c>
      <c r="H259" s="81">
        <f t="shared" si="136"/>
        <v>842.57596414361751</v>
      </c>
      <c r="I259" s="81">
        <f t="shared" si="137"/>
        <v>1567.4493972995949</v>
      </c>
      <c r="J259" s="82">
        <f t="shared" si="127"/>
        <v>1567.4493972995949</v>
      </c>
      <c r="K259" s="83">
        <f t="shared" si="138"/>
        <v>0</v>
      </c>
      <c r="L259" s="59">
        <f t="shared" si="139"/>
        <v>94406.27049228207</v>
      </c>
      <c r="M259" s="59">
        <f t="shared" si="121"/>
        <v>483.24895543731822</v>
      </c>
      <c r="N259" s="59">
        <f t="shared" si="122"/>
        <v>561.71730942907834</v>
      </c>
      <c r="O259" s="59">
        <f>'Kredyt Mieszkaniowy #naStart'!$N259+'Kredyt Mieszkaniowy #naStart'!$M259</f>
        <v>1044.9662648663966</v>
      </c>
      <c r="P259" s="59">
        <v>0</v>
      </c>
      <c r="Q259" s="59">
        <f t="shared" si="128"/>
        <v>0</v>
      </c>
      <c r="R259" s="59">
        <f t="shared" si="150"/>
        <v>561.71730942907834</v>
      </c>
      <c r="S259" s="59">
        <f t="shared" si="129"/>
        <v>1044.9662648663966</v>
      </c>
      <c r="T259" s="58">
        <f t="shared" si="140"/>
        <v>47203.135246141035</v>
      </c>
      <c r="U259" s="58">
        <f t="shared" si="123"/>
        <v>241.62447771865911</v>
      </c>
      <c r="V259" s="58">
        <f t="shared" si="124"/>
        <v>280.85865471453917</v>
      </c>
      <c r="W259" s="58">
        <f t="shared" si="141"/>
        <v>522.48313243319831</v>
      </c>
      <c r="Y259" s="84">
        <v>231</v>
      </c>
      <c r="Z259" s="85">
        <f t="shared" si="147"/>
        <v>182873.45037273713</v>
      </c>
      <c r="AA259" s="85">
        <f t="shared" si="142"/>
        <v>936.09675934680843</v>
      </c>
      <c r="AB259" s="85">
        <f t="shared" si="143"/>
        <v>1088.097029717786</v>
      </c>
      <c r="AC259" s="85">
        <f t="shared" si="130"/>
        <v>2024.1937890645945</v>
      </c>
      <c r="AD259" s="86">
        <f t="shared" si="131"/>
        <v>456.74439176499959</v>
      </c>
      <c r="AE259" s="50"/>
      <c r="AF259" s="84">
        <v>231</v>
      </c>
      <c r="AG259" s="85">
        <f t="shared" si="148"/>
        <v>108333.33333333282</v>
      </c>
      <c r="AH259" s="85">
        <f t="shared" si="132"/>
        <v>833.33333333333337</v>
      </c>
      <c r="AI259" s="85">
        <f t="shared" si="149"/>
        <v>644.5833333333303</v>
      </c>
      <c r="AJ259" s="85">
        <f t="shared" si="144"/>
        <v>1477.9166666666638</v>
      </c>
      <c r="AK259" s="86">
        <f t="shared" si="133"/>
        <v>-89.532730632931134</v>
      </c>
      <c r="AM259" s="80">
        <v>231</v>
      </c>
      <c r="AN259" s="59">
        <f t="shared" si="145"/>
        <v>141609.4057384239</v>
      </c>
      <c r="AO259" s="59">
        <f t="shared" si="125"/>
        <v>724.87343315598139</v>
      </c>
      <c r="AP259" s="59">
        <f t="shared" si="126"/>
        <v>842.57596414362217</v>
      </c>
      <c r="AQ259" s="59">
        <f t="shared" si="134"/>
        <v>1567.4493972996036</v>
      </c>
      <c r="AR259" s="59">
        <f t="shared" si="146"/>
        <v>1567.4493972996036</v>
      </c>
      <c r="AS259" s="59">
        <v>0</v>
      </c>
      <c r="AT259" s="88">
        <f>IF(Obliczenia!$D$28="nie można skorzystać z programu",0,AR259-J259)</f>
        <v>8.6401996668428183E-12</v>
      </c>
    </row>
    <row r="260" spans="1:46" ht="14.1" customHeight="1" x14ac:dyDescent="0.3">
      <c r="A260" s="38"/>
      <c r="B260" s="38"/>
      <c r="C260" s="38"/>
      <c r="D260" s="80">
        <v>232</v>
      </c>
      <c r="E260" s="81">
        <f t="shared" si="135"/>
        <v>140884.53230526712</v>
      </c>
      <c r="F260" s="81">
        <f t="shared" si="135"/>
        <v>729.18643008325557</v>
      </c>
      <c r="G260" s="81">
        <f t="shared" si="135"/>
        <v>838.26296721633958</v>
      </c>
      <c r="H260" s="81">
        <f t="shared" si="136"/>
        <v>838.26296721633935</v>
      </c>
      <c r="I260" s="81">
        <f t="shared" si="137"/>
        <v>1567.4493972995949</v>
      </c>
      <c r="J260" s="82">
        <f t="shared" si="127"/>
        <v>1567.4493972995949</v>
      </c>
      <c r="K260" s="83">
        <f t="shared" si="138"/>
        <v>0</v>
      </c>
      <c r="L260" s="59">
        <f t="shared" si="139"/>
        <v>93923.021536844753</v>
      </c>
      <c r="M260" s="59">
        <f t="shared" si="121"/>
        <v>486.12428672217038</v>
      </c>
      <c r="N260" s="59">
        <f t="shared" si="122"/>
        <v>558.84197814422635</v>
      </c>
      <c r="O260" s="59">
        <f>'Kredyt Mieszkaniowy #naStart'!$N260+'Kredyt Mieszkaniowy #naStart'!$M260</f>
        <v>1044.9662648663966</v>
      </c>
      <c r="P260" s="59">
        <v>0</v>
      </c>
      <c r="Q260" s="59">
        <f t="shared" si="128"/>
        <v>0</v>
      </c>
      <c r="R260" s="59">
        <f t="shared" si="150"/>
        <v>558.84197814422623</v>
      </c>
      <c r="S260" s="59">
        <f t="shared" si="129"/>
        <v>1044.9662648663966</v>
      </c>
      <c r="T260" s="59">
        <f t="shared" si="140"/>
        <v>46961.510768422377</v>
      </c>
      <c r="U260" s="58">
        <f t="shared" si="123"/>
        <v>243.06214336108519</v>
      </c>
      <c r="V260" s="59">
        <f t="shared" si="124"/>
        <v>279.42098907211317</v>
      </c>
      <c r="W260" s="58">
        <f t="shared" si="141"/>
        <v>522.48313243319831</v>
      </c>
      <c r="Y260" s="84">
        <v>232</v>
      </c>
      <c r="Z260" s="85">
        <f t="shared" si="147"/>
        <v>181937.35361339033</v>
      </c>
      <c r="AA260" s="85">
        <f t="shared" si="142"/>
        <v>941.66653506492207</v>
      </c>
      <c r="AB260" s="85">
        <f t="shared" si="143"/>
        <v>1082.5272539996724</v>
      </c>
      <c r="AC260" s="85">
        <f t="shared" si="130"/>
        <v>2024.1937890645945</v>
      </c>
      <c r="AD260" s="86">
        <f t="shared" si="131"/>
        <v>456.74439176499959</v>
      </c>
      <c r="AE260" s="50"/>
      <c r="AF260" s="84">
        <v>232</v>
      </c>
      <c r="AG260" s="85">
        <f t="shared" si="148"/>
        <v>107499.99999999949</v>
      </c>
      <c r="AH260" s="85">
        <f t="shared" si="132"/>
        <v>833.33333333333337</v>
      </c>
      <c r="AI260" s="85">
        <f t="shared" si="149"/>
        <v>639.62499999999704</v>
      </c>
      <c r="AJ260" s="85">
        <f t="shared" si="144"/>
        <v>1472.9583333333303</v>
      </c>
      <c r="AK260" s="86">
        <f t="shared" si="133"/>
        <v>-94.491063966264619</v>
      </c>
      <c r="AM260" s="80">
        <v>232</v>
      </c>
      <c r="AN260" s="59">
        <f t="shared" si="145"/>
        <v>140884.53230526793</v>
      </c>
      <c r="AO260" s="59">
        <f t="shared" si="125"/>
        <v>729.18643008325955</v>
      </c>
      <c r="AP260" s="59">
        <f t="shared" si="126"/>
        <v>838.26296721634424</v>
      </c>
      <c r="AQ260" s="59">
        <f t="shared" si="134"/>
        <v>1567.4493972996038</v>
      </c>
      <c r="AR260" s="59">
        <f t="shared" si="146"/>
        <v>1567.4493972996038</v>
      </c>
      <c r="AS260" s="59">
        <v>0</v>
      </c>
      <c r="AT260" s="88">
        <f>IF(Obliczenia!$D$28="nie można skorzystać z programu",0,AR260-J260)</f>
        <v>8.8675733422860503E-12</v>
      </c>
    </row>
    <row r="261" spans="1:46" ht="14.1" customHeight="1" x14ac:dyDescent="0.3">
      <c r="A261" s="38"/>
      <c r="B261" s="38"/>
      <c r="C261" s="38"/>
      <c r="D261" s="80">
        <v>233</v>
      </c>
      <c r="E261" s="81">
        <f t="shared" si="135"/>
        <v>140155.34587518388</v>
      </c>
      <c r="F261" s="81">
        <f t="shared" si="135"/>
        <v>733.52508934225091</v>
      </c>
      <c r="G261" s="81">
        <f t="shared" si="135"/>
        <v>833.92430795734413</v>
      </c>
      <c r="H261" s="81">
        <f t="shared" si="136"/>
        <v>833.92430795734413</v>
      </c>
      <c r="I261" s="81">
        <f t="shared" si="137"/>
        <v>1567.4493972995949</v>
      </c>
      <c r="J261" s="82">
        <f t="shared" si="127"/>
        <v>1567.4493972995949</v>
      </c>
      <c r="K261" s="83">
        <f t="shared" si="138"/>
        <v>0</v>
      </c>
      <c r="L261" s="59">
        <f t="shared" si="139"/>
        <v>93436.89725012258</v>
      </c>
      <c r="M261" s="59">
        <f t="shared" si="121"/>
        <v>489.01672622816727</v>
      </c>
      <c r="N261" s="59">
        <f t="shared" si="122"/>
        <v>555.94953863822946</v>
      </c>
      <c r="O261" s="59">
        <f>'Kredyt Mieszkaniowy #naStart'!$N261+'Kredyt Mieszkaniowy #naStart'!$M261</f>
        <v>1044.9662648663966</v>
      </c>
      <c r="P261" s="59">
        <v>0</v>
      </c>
      <c r="Q261" s="59">
        <f t="shared" si="128"/>
        <v>0</v>
      </c>
      <c r="R261" s="59">
        <f t="shared" si="150"/>
        <v>555.94953863822934</v>
      </c>
      <c r="S261" s="59">
        <f t="shared" si="129"/>
        <v>1044.9662648663966</v>
      </c>
      <c r="T261" s="58">
        <f t="shared" si="140"/>
        <v>46718.44862506129</v>
      </c>
      <c r="U261" s="58">
        <f t="shared" si="123"/>
        <v>244.50836311408364</v>
      </c>
      <c r="V261" s="58">
        <f t="shared" si="124"/>
        <v>277.97476931911473</v>
      </c>
      <c r="W261" s="58">
        <f t="shared" si="141"/>
        <v>522.48313243319831</v>
      </c>
      <c r="Y261" s="84">
        <v>233</v>
      </c>
      <c r="Z261" s="85">
        <f t="shared" si="147"/>
        <v>180995.6870783254</v>
      </c>
      <c r="AA261" s="85">
        <f t="shared" si="142"/>
        <v>947.26945094855819</v>
      </c>
      <c r="AB261" s="85">
        <f t="shared" si="143"/>
        <v>1076.9243381160361</v>
      </c>
      <c r="AC261" s="85">
        <f t="shared" si="130"/>
        <v>2024.1937890645943</v>
      </c>
      <c r="AD261" s="86">
        <f t="shared" si="131"/>
        <v>456.74439176499936</v>
      </c>
      <c r="AE261" s="50"/>
      <c r="AF261" s="84">
        <v>233</v>
      </c>
      <c r="AG261" s="85">
        <f t="shared" si="148"/>
        <v>106666.66666666616</v>
      </c>
      <c r="AH261" s="85">
        <f t="shared" si="132"/>
        <v>833.33333333333337</v>
      </c>
      <c r="AI261" s="85">
        <f t="shared" si="149"/>
        <v>634.66666666666367</v>
      </c>
      <c r="AJ261" s="85">
        <f t="shared" si="144"/>
        <v>1467.999999999997</v>
      </c>
      <c r="AK261" s="86">
        <f t="shared" si="133"/>
        <v>-99.449397299597877</v>
      </c>
      <c r="AM261" s="80">
        <v>233</v>
      </c>
      <c r="AN261" s="59">
        <f t="shared" si="145"/>
        <v>140155.34587518466</v>
      </c>
      <c r="AO261" s="59">
        <f t="shared" si="125"/>
        <v>733.525089342255</v>
      </c>
      <c r="AP261" s="59">
        <f t="shared" si="126"/>
        <v>833.92430795734879</v>
      </c>
      <c r="AQ261" s="59">
        <f t="shared" si="134"/>
        <v>1567.4493972996038</v>
      </c>
      <c r="AR261" s="59">
        <f t="shared" si="146"/>
        <v>1567.4493972996038</v>
      </c>
      <c r="AS261" s="59">
        <v>0</v>
      </c>
      <c r="AT261" s="88">
        <f>IF(Obliczenia!$D$28="nie można skorzystać z programu",0,AR261-J261)</f>
        <v>8.8675733422860503E-12</v>
      </c>
    </row>
    <row r="262" spans="1:46" ht="14.1" customHeight="1" x14ac:dyDescent="0.3">
      <c r="A262" s="38"/>
      <c r="B262" s="38"/>
      <c r="C262" s="38"/>
      <c r="D262" s="80">
        <v>234</v>
      </c>
      <c r="E262" s="81">
        <f t="shared" si="135"/>
        <v>139421.82078584161</v>
      </c>
      <c r="F262" s="81">
        <f t="shared" si="135"/>
        <v>737.88956362383726</v>
      </c>
      <c r="G262" s="81">
        <f t="shared" si="135"/>
        <v>829.55983367575777</v>
      </c>
      <c r="H262" s="81">
        <f t="shared" si="136"/>
        <v>829.55983367575755</v>
      </c>
      <c r="I262" s="81">
        <f t="shared" si="137"/>
        <v>1567.4493972995949</v>
      </c>
      <c r="J262" s="82">
        <f t="shared" si="127"/>
        <v>1567.4493972995949</v>
      </c>
      <c r="K262" s="83">
        <f t="shared" si="138"/>
        <v>0</v>
      </c>
      <c r="L262" s="59">
        <f t="shared" si="139"/>
        <v>92947.880523894419</v>
      </c>
      <c r="M262" s="59">
        <f t="shared" si="121"/>
        <v>491.92637574922486</v>
      </c>
      <c r="N262" s="59">
        <f t="shared" si="122"/>
        <v>553.03988911717181</v>
      </c>
      <c r="O262" s="59">
        <f>'Kredyt Mieszkaniowy #naStart'!$N262+'Kredyt Mieszkaniowy #naStart'!$M262</f>
        <v>1044.9662648663966</v>
      </c>
      <c r="P262" s="59">
        <v>0</v>
      </c>
      <c r="Q262" s="59">
        <f t="shared" si="128"/>
        <v>0</v>
      </c>
      <c r="R262" s="59">
        <f t="shared" si="150"/>
        <v>553.0398891171717</v>
      </c>
      <c r="S262" s="59">
        <f t="shared" si="129"/>
        <v>1044.9662648663966</v>
      </c>
      <c r="T262" s="59">
        <f t="shared" si="140"/>
        <v>46473.940261947209</v>
      </c>
      <c r="U262" s="58">
        <f t="shared" si="123"/>
        <v>245.96318787461243</v>
      </c>
      <c r="V262" s="59">
        <f t="shared" si="124"/>
        <v>276.51994455858591</v>
      </c>
      <c r="W262" s="58">
        <f t="shared" si="141"/>
        <v>522.48313243319831</v>
      </c>
      <c r="Y262" s="84">
        <v>234</v>
      </c>
      <c r="Z262" s="85">
        <f t="shared" si="147"/>
        <v>180048.41762737685</v>
      </c>
      <c r="AA262" s="85">
        <f t="shared" si="142"/>
        <v>952.90570418170228</v>
      </c>
      <c r="AB262" s="85">
        <f t="shared" si="143"/>
        <v>1071.2880848828925</v>
      </c>
      <c r="AC262" s="85">
        <f t="shared" si="130"/>
        <v>2024.1937890645947</v>
      </c>
      <c r="AD262" s="86">
        <f t="shared" si="131"/>
        <v>456.74439176499982</v>
      </c>
      <c r="AE262" s="50"/>
      <c r="AF262" s="84">
        <v>234</v>
      </c>
      <c r="AG262" s="85">
        <f t="shared" si="148"/>
        <v>105833.33333333283</v>
      </c>
      <c r="AH262" s="85">
        <f t="shared" si="132"/>
        <v>833.33333333333337</v>
      </c>
      <c r="AI262" s="85">
        <f t="shared" si="149"/>
        <v>629.70833333333042</v>
      </c>
      <c r="AJ262" s="85">
        <f t="shared" si="144"/>
        <v>1463.0416666666638</v>
      </c>
      <c r="AK262" s="86">
        <f t="shared" si="133"/>
        <v>-104.40773063293113</v>
      </c>
      <c r="AM262" s="80">
        <v>234</v>
      </c>
      <c r="AN262" s="59">
        <f t="shared" si="145"/>
        <v>139421.8207858424</v>
      </c>
      <c r="AO262" s="59">
        <f t="shared" si="125"/>
        <v>737.88956362384135</v>
      </c>
      <c r="AP262" s="59">
        <f t="shared" si="126"/>
        <v>829.55983367576243</v>
      </c>
      <c r="AQ262" s="59">
        <f t="shared" si="134"/>
        <v>1567.4493972996038</v>
      </c>
      <c r="AR262" s="59">
        <f t="shared" si="146"/>
        <v>1567.4493972996038</v>
      </c>
      <c r="AS262" s="59">
        <v>0</v>
      </c>
      <c r="AT262" s="88">
        <f>IF(Obliczenia!$D$28="nie można skorzystać z programu",0,AR262-J262)</f>
        <v>8.8675733422860503E-12</v>
      </c>
    </row>
    <row r="263" spans="1:46" ht="14.1" customHeight="1" x14ac:dyDescent="0.3">
      <c r="A263" s="38"/>
      <c r="B263" s="38"/>
      <c r="C263" s="38"/>
      <c r="D263" s="80">
        <v>235</v>
      </c>
      <c r="E263" s="81">
        <f t="shared" si="135"/>
        <v>138683.9312222178</v>
      </c>
      <c r="F263" s="81">
        <f t="shared" si="135"/>
        <v>742.28000652739911</v>
      </c>
      <c r="G263" s="81">
        <f t="shared" si="135"/>
        <v>825.16939077219604</v>
      </c>
      <c r="H263" s="81">
        <f t="shared" si="136"/>
        <v>825.16939077219581</v>
      </c>
      <c r="I263" s="81">
        <f t="shared" si="137"/>
        <v>1567.4493972995949</v>
      </c>
      <c r="J263" s="82">
        <f t="shared" si="127"/>
        <v>1567.4493972995949</v>
      </c>
      <c r="K263" s="83">
        <f t="shared" si="138"/>
        <v>0</v>
      </c>
      <c r="L263" s="59">
        <f t="shared" si="139"/>
        <v>92455.954148145189</v>
      </c>
      <c r="M263" s="59">
        <f t="shared" si="121"/>
        <v>494.85333768493274</v>
      </c>
      <c r="N263" s="59">
        <f t="shared" si="122"/>
        <v>550.11292718146399</v>
      </c>
      <c r="O263" s="59">
        <f>'Kredyt Mieszkaniowy #naStart'!$N263+'Kredyt Mieszkaniowy #naStart'!$M263</f>
        <v>1044.9662648663966</v>
      </c>
      <c r="P263" s="59">
        <v>0</v>
      </c>
      <c r="Q263" s="59">
        <f t="shared" si="128"/>
        <v>0</v>
      </c>
      <c r="R263" s="59">
        <f t="shared" si="150"/>
        <v>550.11292718146387</v>
      </c>
      <c r="S263" s="59">
        <f t="shared" si="129"/>
        <v>1044.9662648663966</v>
      </c>
      <c r="T263" s="58">
        <f t="shared" si="140"/>
        <v>46227.977074072594</v>
      </c>
      <c r="U263" s="58">
        <f t="shared" si="123"/>
        <v>247.42666884246637</v>
      </c>
      <c r="V263" s="58">
        <f t="shared" si="124"/>
        <v>275.05646359073199</v>
      </c>
      <c r="W263" s="58">
        <f t="shared" si="141"/>
        <v>522.48313243319831</v>
      </c>
      <c r="Y263" s="84">
        <v>235</v>
      </c>
      <c r="Z263" s="85">
        <f t="shared" si="147"/>
        <v>179095.51192319515</v>
      </c>
      <c r="AA263" s="85">
        <f t="shared" si="142"/>
        <v>958.57549312158346</v>
      </c>
      <c r="AB263" s="85">
        <f t="shared" si="143"/>
        <v>1065.6182959430112</v>
      </c>
      <c r="AC263" s="85">
        <f t="shared" si="130"/>
        <v>2024.1937890645945</v>
      </c>
      <c r="AD263" s="86">
        <f t="shared" si="131"/>
        <v>456.74439176499959</v>
      </c>
      <c r="AE263" s="50"/>
      <c r="AF263" s="84">
        <v>235</v>
      </c>
      <c r="AG263" s="85">
        <f t="shared" si="148"/>
        <v>104999.99999999951</v>
      </c>
      <c r="AH263" s="85">
        <f t="shared" si="132"/>
        <v>833.33333333333337</v>
      </c>
      <c r="AI263" s="85">
        <f t="shared" si="149"/>
        <v>624.74999999999716</v>
      </c>
      <c r="AJ263" s="85">
        <f t="shared" si="144"/>
        <v>1458.0833333333305</v>
      </c>
      <c r="AK263" s="86">
        <f t="shared" si="133"/>
        <v>-109.36606396626439</v>
      </c>
      <c r="AM263" s="80">
        <v>235</v>
      </c>
      <c r="AN263" s="59">
        <f t="shared" si="145"/>
        <v>138683.93122221855</v>
      </c>
      <c r="AO263" s="59">
        <f t="shared" si="125"/>
        <v>742.2800065274032</v>
      </c>
      <c r="AP263" s="59">
        <f t="shared" si="126"/>
        <v>825.16939077220047</v>
      </c>
      <c r="AQ263" s="59">
        <f t="shared" si="134"/>
        <v>1567.4493972996038</v>
      </c>
      <c r="AR263" s="59">
        <f t="shared" si="146"/>
        <v>1567.4493972996038</v>
      </c>
      <c r="AS263" s="59">
        <v>0</v>
      </c>
      <c r="AT263" s="88">
        <f>IF(Obliczenia!$D$28="nie można skorzystać z programu",0,AR263-J263)</f>
        <v>8.8675733422860503E-12</v>
      </c>
    </row>
    <row r="264" spans="1:46" ht="14.1" customHeight="1" x14ac:dyDescent="0.3">
      <c r="A264" s="38"/>
      <c r="B264" s="38"/>
      <c r="C264" s="38"/>
      <c r="D264" s="80">
        <v>236</v>
      </c>
      <c r="E264" s="81">
        <f t="shared" si="135"/>
        <v>137941.65121569036</v>
      </c>
      <c r="F264" s="81">
        <f t="shared" si="135"/>
        <v>746.69657256623714</v>
      </c>
      <c r="G264" s="81">
        <f t="shared" si="135"/>
        <v>820.75282473335778</v>
      </c>
      <c r="H264" s="81">
        <f t="shared" si="136"/>
        <v>820.75282473335778</v>
      </c>
      <c r="I264" s="81">
        <f t="shared" si="137"/>
        <v>1567.4493972995949</v>
      </c>
      <c r="J264" s="82">
        <f t="shared" si="127"/>
        <v>1567.4493972995949</v>
      </c>
      <c r="K264" s="83">
        <f t="shared" si="138"/>
        <v>0</v>
      </c>
      <c r="L264" s="59">
        <f t="shared" si="139"/>
        <v>91961.100810460252</v>
      </c>
      <c r="M264" s="59">
        <f t="shared" si="121"/>
        <v>497.79771504415805</v>
      </c>
      <c r="N264" s="59">
        <f t="shared" si="122"/>
        <v>547.16854982223856</v>
      </c>
      <c r="O264" s="59">
        <f>'Kredyt Mieszkaniowy #naStart'!$N264+'Kredyt Mieszkaniowy #naStart'!$M264</f>
        <v>1044.9662648663966</v>
      </c>
      <c r="P264" s="59">
        <v>0</v>
      </c>
      <c r="Q264" s="59">
        <f t="shared" si="128"/>
        <v>0</v>
      </c>
      <c r="R264" s="59">
        <f t="shared" si="150"/>
        <v>547.16854982223856</v>
      </c>
      <c r="S264" s="59">
        <f t="shared" si="129"/>
        <v>1044.9662648663966</v>
      </c>
      <c r="T264" s="59">
        <f t="shared" si="140"/>
        <v>45980.550405230126</v>
      </c>
      <c r="U264" s="58">
        <f t="shared" si="123"/>
        <v>248.89885752207903</v>
      </c>
      <c r="V264" s="59">
        <f t="shared" si="124"/>
        <v>273.58427491111928</v>
      </c>
      <c r="W264" s="58">
        <f t="shared" si="141"/>
        <v>522.48313243319831</v>
      </c>
      <c r="Y264" s="84">
        <v>236</v>
      </c>
      <c r="Z264" s="85">
        <f t="shared" si="147"/>
        <v>178136.93643007358</v>
      </c>
      <c r="AA264" s="85">
        <f t="shared" si="142"/>
        <v>964.27901730565702</v>
      </c>
      <c r="AB264" s="85">
        <f t="shared" si="143"/>
        <v>1059.9147717589378</v>
      </c>
      <c r="AC264" s="85">
        <f t="shared" si="130"/>
        <v>2024.193789064595</v>
      </c>
      <c r="AD264" s="86">
        <f t="shared" si="131"/>
        <v>456.74439176500005</v>
      </c>
      <c r="AE264" s="50"/>
      <c r="AF264" s="84">
        <v>236</v>
      </c>
      <c r="AG264" s="85">
        <f t="shared" si="148"/>
        <v>104166.66666666618</v>
      </c>
      <c r="AH264" s="85">
        <f t="shared" si="132"/>
        <v>833.33333333333337</v>
      </c>
      <c r="AI264" s="85">
        <f t="shared" si="149"/>
        <v>619.79166666666379</v>
      </c>
      <c r="AJ264" s="85">
        <f t="shared" si="144"/>
        <v>1453.1249999999973</v>
      </c>
      <c r="AK264" s="86">
        <f t="shared" si="133"/>
        <v>-114.32439729959765</v>
      </c>
      <c r="AM264" s="80">
        <v>236</v>
      </c>
      <c r="AN264" s="59">
        <f t="shared" si="145"/>
        <v>137941.65121569115</v>
      </c>
      <c r="AO264" s="59">
        <f t="shared" si="125"/>
        <v>746.69657256624134</v>
      </c>
      <c r="AP264" s="59">
        <f t="shared" si="126"/>
        <v>820.75282473336244</v>
      </c>
      <c r="AQ264" s="59">
        <f t="shared" si="134"/>
        <v>1567.4493972996038</v>
      </c>
      <c r="AR264" s="59">
        <f t="shared" si="146"/>
        <v>1567.4493972996038</v>
      </c>
      <c r="AS264" s="59">
        <v>0</v>
      </c>
      <c r="AT264" s="88">
        <f>IF(Obliczenia!$D$28="nie można skorzystać z programu",0,AR264-J264)</f>
        <v>8.8675733422860503E-12</v>
      </c>
    </row>
    <row r="265" spans="1:46" ht="14.1" customHeight="1" x14ac:dyDescent="0.3">
      <c r="A265" s="38"/>
      <c r="B265" s="38"/>
      <c r="C265" s="38"/>
      <c r="D265" s="80">
        <v>237</v>
      </c>
      <c r="E265" s="81">
        <f t="shared" si="135"/>
        <v>137194.95464312413</v>
      </c>
      <c r="F265" s="81">
        <f t="shared" si="135"/>
        <v>751.13941717300622</v>
      </c>
      <c r="G265" s="81">
        <f t="shared" si="135"/>
        <v>816.3099801265887</v>
      </c>
      <c r="H265" s="81">
        <f t="shared" si="136"/>
        <v>816.3099801265887</v>
      </c>
      <c r="I265" s="81">
        <f t="shared" si="137"/>
        <v>1567.4493972995949</v>
      </c>
      <c r="J265" s="82">
        <f t="shared" si="127"/>
        <v>1567.4493972995949</v>
      </c>
      <c r="K265" s="83">
        <f t="shared" si="138"/>
        <v>0</v>
      </c>
      <c r="L265" s="59">
        <f t="shared" si="139"/>
        <v>91463.303095416093</v>
      </c>
      <c r="M265" s="59">
        <f t="shared" si="121"/>
        <v>500.7596114486708</v>
      </c>
      <c r="N265" s="59">
        <f t="shared" si="122"/>
        <v>544.20665341772576</v>
      </c>
      <c r="O265" s="59">
        <f>'Kredyt Mieszkaniowy #naStart'!$N265+'Kredyt Mieszkaniowy #naStart'!$M265</f>
        <v>1044.9662648663966</v>
      </c>
      <c r="P265" s="59">
        <v>0</v>
      </c>
      <c r="Q265" s="59">
        <f t="shared" si="128"/>
        <v>0</v>
      </c>
      <c r="R265" s="59">
        <f t="shared" si="150"/>
        <v>544.20665341772587</v>
      </c>
      <c r="S265" s="59">
        <f t="shared" si="129"/>
        <v>1044.9662648663966</v>
      </c>
      <c r="T265" s="58">
        <f t="shared" si="140"/>
        <v>45731.651547708047</v>
      </c>
      <c r="U265" s="58">
        <f t="shared" si="123"/>
        <v>250.3798057243354</v>
      </c>
      <c r="V265" s="58">
        <f t="shared" si="124"/>
        <v>272.10332670886288</v>
      </c>
      <c r="W265" s="58">
        <f t="shared" si="141"/>
        <v>522.48313243319831</v>
      </c>
      <c r="Y265" s="84">
        <v>237</v>
      </c>
      <c r="Z265" s="85">
        <f t="shared" si="147"/>
        <v>177172.65741276791</v>
      </c>
      <c r="AA265" s="85">
        <f t="shared" si="142"/>
        <v>970.01647745862567</v>
      </c>
      <c r="AB265" s="85">
        <f t="shared" si="143"/>
        <v>1054.1773116059692</v>
      </c>
      <c r="AC265" s="85">
        <f t="shared" si="130"/>
        <v>2024.193789064595</v>
      </c>
      <c r="AD265" s="86">
        <f t="shared" si="131"/>
        <v>456.74439176500005</v>
      </c>
      <c r="AE265" s="50"/>
      <c r="AF265" s="84">
        <v>237</v>
      </c>
      <c r="AG265" s="85">
        <f t="shared" si="148"/>
        <v>103333.33333333285</v>
      </c>
      <c r="AH265" s="85">
        <f t="shared" si="132"/>
        <v>833.33333333333337</v>
      </c>
      <c r="AI265" s="85">
        <f t="shared" si="149"/>
        <v>614.83333333333053</v>
      </c>
      <c r="AJ265" s="85">
        <f t="shared" si="144"/>
        <v>1448.1666666666638</v>
      </c>
      <c r="AK265" s="86">
        <f t="shared" si="133"/>
        <v>-119.28273063293113</v>
      </c>
      <c r="AM265" s="80">
        <v>237</v>
      </c>
      <c r="AN265" s="59">
        <f t="shared" si="145"/>
        <v>137194.95464312492</v>
      </c>
      <c r="AO265" s="59">
        <f t="shared" si="125"/>
        <v>751.13941717301054</v>
      </c>
      <c r="AP265" s="59">
        <f t="shared" si="126"/>
        <v>816.30998012659336</v>
      </c>
      <c r="AQ265" s="59">
        <f t="shared" si="134"/>
        <v>1567.4493972996038</v>
      </c>
      <c r="AR265" s="59">
        <f t="shared" si="146"/>
        <v>1567.4493972996038</v>
      </c>
      <c r="AS265" s="59">
        <v>0</v>
      </c>
      <c r="AT265" s="88">
        <f>IF(Obliczenia!$D$28="nie można skorzystać z programu",0,AR265-J265)</f>
        <v>8.8675733422860503E-12</v>
      </c>
    </row>
    <row r="266" spans="1:46" ht="14.1" customHeight="1" x14ac:dyDescent="0.3">
      <c r="A266" s="38"/>
      <c r="B266" s="38"/>
      <c r="C266" s="38"/>
      <c r="D266" s="80">
        <v>238</v>
      </c>
      <c r="E266" s="81">
        <f t="shared" si="135"/>
        <v>136443.81522595114</v>
      </c>
      <c r="F266" s="81">
        <f t="shared" si="135"/>
        <v>755.60869670518559</v>
      </c>
      <c r="G266" s="81">
        <f t="shared" si="135"/>
        <v>811.84070059440933</v>
      </c>
      <c r="H266" s="81">
        <f t="shared" si="136"/>
        <v>811.84070059440933</v>
      </c>
      <c r="I266" s="81">
        <f t="shared" si="137"/>
        <v>1567.4493972995949</v>
      </c>
      <c r="J266" s="82">
        <f t="shared" si="127"/>
        <v>1567.4493972995949</v>
      </c>
      <c r="K266" s="83">
        <f t="shared" si="138"/>
        <v>0</v>
      </c>
      <c r="L266" s="59">
        <f t="shared" si="139"/>
        <v>90962.543483967427</v>
      </c>
      <c r="M266" s="59">
        <f t="shared" si="121"/>
        <v>503.73913113679038</v>
      </c>
      <c r="N266" s="59">
        <f t="shared" si="122"/>
        <v>541.22713372960618</v>
      </c>
      <c r="O266" s="59">
        <f>'Kredyt Mieszkaniowy #naStart'!$N266+'Kredyt Mieszkaniowy #naStart'!$M266</f>
        <v>1044.9662648663966</v>
      </c>
      <c r="P266" s="59">
        <v>0</v>
      </c>
      <c r="Q266" s="59">
        <f t="shared" si="128"/>
        <v>0</v>
      </c>
      <c r="R266" s="59">
        <f t="shared" si="150"/>
        <v>541.22713372960629</v>
      </c>
      <c r="S266" s="59">
        <f t="shared" si="129"/>
        <v>1044.9662648663966</v>
      </c>
      <c r="T266" s="59">
        <f t="shared" si="140"/>
        <v>45481.271741983714</v>
      </c>
      <c r="U266" s="58">
        <f t="shared" si="123"/>
        <v>251.86956556839519</v>
      </c>
      <c r="V266" s="59">
        <f t="shared" si="124"/>
        <v>270.61356686480309</v>
      </c>
      <c r="W266" s="58">
        <f t="shared" si="141"/>
        <v>522.48313243319831</v>
      </c>
      <c r="Y266" s="84">
        <v>238</v>
      </c>
      <c r="Z266" s="85">
        <f t="shared" si="147"/>
        <v>176202.64093530929</v>
      </c>
      <c r="AA266" s="85">
        <f t="shared" si="142"/>
        <v>975.7880754995042</v>
      </c>
      <c r="AB266" s="85">
        <f t="shared" si="143"/>
        <v>1048.4057135650903</v>
      </c>
      <c r="AC266" s="85">
        <f t="shared" si="130"/>
        <v>2024.1937890645945</v>
      </c>
      <c r="AD266" s="86">
        <f t="shared" si="131"/>
        <v>456.74439176499959</v>
      </c>
      <c r="AE266" s="50"/>
      <c r="AF266" s="84">
        <v>238</v>
      </c>
      <c r="AG266" s="85">
        <f t="shared" si="148"/>
        <v>102499.99999999952</v>
      </c>
      <c r="AH266" s="85">
        <f t="shared" si="132"/>
        <v>833.33333333333337</v>
      </c>
      <c r="AI266" s="85">
        <f t="shared" si="149"/>
        <v>609.87499999999716</v>
      </c>
      <c r="AJ266" s="85">
        <f t="shared" si="144"/>
        <v>1443.2083333333305</v>
      </c>
      <c r="AK266" s="86">
        <f t="shared" si="133"/>
        <v>-124.24106396626439</v>
      </c>
      <c r="AM266" s="80">
        <v>238</v>
      </c>
      <c r="AN266" s="59">
        <f t="shared" si="145"/>
        <v>136443.8152259519</v>
      </c>
      <c r="AO266" s="59">
        <f t="shared" si="125"/>
        <v>755.6086967051898</v>
      </c>
      <c r="AP266" s="59">
        <f t="shared" si="126"/>
        <v>811.84070059441376</v>
      </c>
      <c r="AQ266" s="59">
        <f t="shared" si="134"/>
        <v>1567.4493972996036</v>
      </c>
      <c r="AR266" s="59">
        <f t="shared" si="146"/>
        <v>1567.4493972996036</v>
      </c>
      <c r="AS266" s="59">
        <v>0</v>
      </c>
      <c r="AT266" s="88">
        <f>IF(Obliczenia!$D$28="nie można skorzystać z programu",0,AR266-J266)</f>
        <v>8.6401996668428183E-12</v>
      </c>
    </row>
    <row r="267" spans="1:46" ht="14.1" customHeight="1" x14ac:dyDescent="0.3">
      <c r="A267" s="38"/>
      <c r="B267" s="38"/>
      <c r="C267" s="38"/>
      <c r="D267" s="80">
        <v>239</v>
      </c>
      <c r="E267" s="81">
        <f t="shared" si="135"/>
        <v>135688.20652924594</v>
      </c>
      <c r="F267" s="81">
        <f t="shared" si="135"/>
        <v>760.10456845058161</v>
      </c>
      <c r="G267" s="81">
        <f t="shared" si="135"/>
        <v>807.34482884901354</v>
      </c>
      <c r="H267" s="81">
        <f t="shared" si="136"/>
        <v>807.34482884901331</v>
      </c>
      <c r="I267" s="81">
        <f t="shared" si="137"/>
        <v>1567.4493972995949</v>
      </c>
      <c r="J267" s="82">
        <f t="shared" si="127"/>
        <v>1567.4493972995949</v>
      </c>
      <c r="K267" s="83">
        <f t="shared" si="138"/>
        <v>0</v>
      </c>
      <c r="L267" s="59">
        <f t="shared" si="139"/>
        <v>90458.80435283063</v>
      </c>
      <c r="M267" s="59">
        <f t="shared" si="121"/>
        <v>506.73637896705441</v>
      </c>
      <c r="N267" s="59">
        <f t="shared" si="122"/>
        <v>538.22988589934232</v>
      </c>
      <c r="O267" s="59">
        <f>'Kredyt Mieszkaniowy #naStart'!$N267+'Kredyt Mieszkaniowy #naStart'!$M267</f>
        <v>1044.9662648663966</v>
      </c>
      <c r="P267" s="59">
        <v>0</v>
      </c>
      <c r="Q267" s="59">
        <f t="shared" si="128"/>
        <v>0</v>
      </c>
      <c r="R267" s="59">
        <f t="shared" si="150"/>
        <v>538.22988589934221</v>
      </c>
      <c r="S267" s="59">
        <f t="shared" si="129"/>
        <v>1044.9662648663966</v>
      </c>
      <c r="T267" s="58">
        <f t="shared" si="140"/>
        <v>45229.402176415315</v>
      </c>
      <c r="U267" s="58">
        <f t="shared" si="123"/>
        <v>253.3681894835272</v>
      </c>
      <c r="V267" s="58">
        <f t="shared" si="124"/>
        <v>269.11494294967116</v>
      </c>
      <c r="W267" s="58">
        <f t="shared" si="141"/>
        <v>522.48313243319831</v>
      </c>
      <c r="Y267" s="84">
        <v>239</v>
      </c>
      <c r="Z267" s="85">
        <f t="shared" si="147"/>
        <v>175226.85285980979</v>
      </c>
      <c r="AA267" s="85">
        <f t="shared" si="142"/>
        <v>981.59401454872659</v>
      </c>
      <c r="AB267" s="85">
        <f t="shared" si="143"/>
        <v>1042.5997745158684</v>
      </c>
      <c r="AC267" s="85">
        <f t="shared" si="130"/>
        <v>2024.193789064595</v>
      </c>
      <c r="AD267" s="86">
        <f t="shared" si="131"/>
        <v>456.74439176500005</v>
      </c>
      <c r="AE267" s="50"/>
      <c r="AF267" s="84">
        <v>239</v>
      </c>
      <c r="AG267" s="85">
        <f t="shared" si="148"/>
        <v>101666.66666666619</v>
      </c>
      <c r="AH267" s="85">
        <f t="shared" si="132"/>
        <v>833.33333333333337</v>
      </c>
      <c r="AI267" s="85">
        <f t="shared" si="149"/>
        <v>604.9166666666639</v>
      </c>
      <c r="AJ267" s="85">
        <f t="shared" si="144"/>
        <v>1438.2499999999973</v>
      </c>
      <c r="AK267" s="86">
        <f t="shared" si="133"/>
        <v>-129.19939729959765</v>
      </c>
      <c r="AM267" s="80">
        <v>239</v>
      </c>
      <c r="AN267" s="59">
        <f t="shared" si="145"/>
        <v>135688.2065292467</v>
      </c>
      <c r="AO267" s="59">
        <f t="shared" si="125"/>
        <v>760.10456845058582</v>
      </c>
      <c r="AP267" s="59">
        <f t="shared" si="126"/>
        <v>807.34482884901797</v>
      </c>
      <c r="AQ267" s="59">
        <f t="shared" si="134"/>
        <v>1567.4493972996038</v>
      </c>
      <c r="AR267" s="59">
        <f t="shared" si="146"/>
        <v>1567.4493972996038</v>
      </c>
      <c r="AS267" s="59">
        <v>0</v>
      </c>
      <c r="AT267" s="88">
        <f>IF(Obliczenia!$D$28="nie można skorzystać z programu",0,AR267-J267)</f>
        <v>8.8675733422860503E-12</v>
      </c>
    </row>
    <row r="268" spans="1:46" ht="14.1" customHeight="1" x14ac:dyDescent="0.3">
      <c r="A268" s="38"/>
      <c r="B268" s="38"/>
      <c r="C268" s="38"/>
      <c r="D268" s="80">
        <v>240</v>
      </c>
      <c r="E268" s="81">
        <f t="shared" si="135"/>
        <v>134928.10196079538</v>
      </c>
      <c r="F268" s="81">
        <f t="shared" si="135"/>
        <v>764.62719063286238</v>
      </c>
      <c r="G268" s="81">
        <f t="shared" si="135"/>
        <v>802.82220666673243</v>
      </c>
      <c r="H268" s="81">
        <f t="shared" si="136"/>
        <v>802.82220666673265</v>
      </c>
      <c r="I268" s="81">
        <f t="shared" si="137"/>
        <v>1567.4493972995949</v>
      </c>
      <c r="J268" s="82">
        <f t="shared" si="127"/>
        <v>1567.4493972995949</v>
      </c>
      <c r="K268" s="83">
        <f t="shared" si="138"/>
        <v>0</v>
      </c>
      <c r="L268" s="59">
        <f t="shared" si="139"/>
        <v>89952.067973863581</v>
      </c>
      <c r="M268" s="59">
        <f t="shared" si="121"/>
        <v>509.75146042190823</v>
      </c>
      <c r="N268" s="59">
        <f t="shared" si="122"/>
        <v>535.21480444448832</v>
      </c>
      <c r="O268" s="59">
        <f>'Kredyt Mieszkaniowy #naStart'!$N268+'Kredyt Mieszkaniowy #naStart'!$M268</f>
        <v>1044.9662648663966</v>
      </c>
      <c r="P268" s="59">
        <v>0</v>
      </c>
      <c r="Q268" s="59">
        <f t="shared" si="128"/>
        <v>0</v>
      </c>
      <c r="R268" s="59">
        <f t="shared" si="150"/>
        <v>535.21480444448844</v>
      </c>
      <c r="S268" s="59">
        <f t="shared" si="129"/>
        <v>1044.9662648663966</v>
      </c>
      <c r="T268" s="59">
        <f t="shared" si="140"/>
        <v>44976.03398693179</v>
      </c>
      <c r="U268" s="58">
        <f t="shared" si="123"/>
        <v>254.87573021095412</v>
      </c>
      <c r="V268" s="59">
        <f t="shared" si="124"/>
        <v>267.60740222224416</v>
      </c>
      <c r="W268" s="58">
        <f t="shared" si="141"/>
        <v>522.48313243319831</v>
      </c>
      <c r="Y268" s="84">
        <v>240</v>
      </c>
      <c r="Z268" s="85">
        <f t="shared" si="147"/>
        <v>174245.25884526107</v>
      </c>
      <c r="AA268" s="85">
        <f t="shared" si="142"/>
        <v>987.43449893529146</v>
      </c>
      <c r="AB268" s="85">
        <f t="shared" si="143"/>
        <v>1036.7592901293035</v>
      </c>
      <c r="AC268" s="85">
        <f t="shared" si="130"/>
        <v>2024.193789064595</v>
      </c>
      <c r="AD268" s="86">
        <f t="shared" si="131"/>
        <v>456.74439176500005</v>
      </c>
      <c r="AE268" s="50"/>
      <c r="AF268" s="84">
        <v>240</v>
      </c>
      <c r="AG268" s="85">
        <f t="shared" si="148"/>
        <v>100833.33333333286</v>
      </c>
      <c r="AH268" s="85">
        <f t="shared" si="132"/>
        <v>833.33333333333337</v>
      </c>
      <c r="AI268" s="85">
        <f t="shared" si="149"/>
        <v>599.95833333333053</v>
      </c>
      <c r="AJ268" s="85">
        <f t="shared" si="144"/>
        <v>1433.2916666666638</v>
      </c>
      <c r="AK268" s="86">
        <f t="shared" si="133"/>
        <v>-134.15773063293113</v>
      </c>
      <c r="AM268" s="80">
        <v>240</v>
      </c>
      <c r="AN268" s="59">
        <f t="shared" si="145"/>
        <v>134928.10196079611</v>
      </c>
      <c r="AO268" s="59">
        <f t="shared" si="125"/>
        <v>764.6271906328667</v>
      </c>
      <c r="AP268" s="59">
        <f t="shared" si="126"/>
        <v>802.82220666673686</v>
      </c>
      <c r="AQ268" s="59">
        <f t="shared" si="134"/>
        <v>1567.4493972996036</v>
      </c>
      <c r="AR268" s="59">
        <f t="shared" si="146"/>
        <v>1567.4493972996036</v>
      </c>
      <c r="AS268" s="59">
        <v>0</v>
      </c>
      <c r="AT268" s="88">
        <f>IF(Obliczenia!$D$28="nie można skorzystać z programu",0,AR268-J268)</f>
        <v>8.6401996668428183E-12</v>
      </c>
    </row>
    <row r="269" spans="1:46" ht="14.1" customHeight="1" x14ac:dyDescent="0.3">
      <c r="A269" s="38"/>
      <c r="B269" s="38"/>
      <c r="C269" s="38"/>
      <c r="D269" s="80">
        <v>241</v>
      </c>
      <c r="E269" s="81">
        <f t="shared" si="135"/>
        <v>134163.47477016252</v>
      </c>
      <c r="F269" s="81">
        <f t="shared" si="135"/>
        <v>769.1767224171283</v>
      </c>
      <c r="G269" s="81">
        <f t="shared" si="135"/>
        <v>798.27267488246707</v>
      </c>
      <c r="H269" s="81">
        <f t="shared" si="136"/>
        <v>798.2726748824673</v>
      </c>
      <c r="I269" s="81">
        <f t="shared" si="137"/>
        <v>1567.4493972995956</v>
      </c>
      <c r="J269" s="82">
        <f t="shared" si="127"/>
        <v>1567.4493972995956</v>
      </c>
      <c r="K269" s="83">
        <f t="shared" si="138"/>
        <v>0</v>
      </c>
      <c r="L269" s="59">
        <f t="shared" si="139"/>
        <v>89442.316513441678</v>
      </c>
      <c r="M269" s="59">
        <f t="shared" si="121"/>
        <v>512.78448161141887</v>
      </c>
      <c r="N269" s="59">
        <f t="shared" si="122"/>
        <v>532.18178325497809</v>
      </c>
      <c r="O269" s="59">
        <f>'Kredyt Mieszkaniowy #naStart'!$N269+'Kredyt Mieszkaniowy #naStart'!$M269</f>
        <v>1044.9662648663971</v>
      </c>
      <c r="P269" s="59">
        <v>0</v>
      </c>
      <c r="Q269" s="59">
        <f t="shared" si="128"/>
        <v>0</v>
      </c>
      <c r="R269" s="59">
        <f t="shared" si="150"/>
        <v>532.1817832549782</v>
      </c>
      <c r="S269" s="59">
        <f t="shared" si="129"/>
        <v>1044.9662648663971</v>
      </c>
      <c r="T269" s="58">
        <f t="shared" si="140"/>
        <v>44721.158256720839</v>
      </c>
      <c r="U269" s="58">
        <f t="shared" si="123"/>
        <v>256.39224080570943</v>
      </c>
      <c r="V269" s="58">
        <f t="shared" si="124"/>
        <v>266.09089162748904</v>
      </c>
      <c r="W269" s="58">
        <f t="shared" si="141"/>
        <v>522.48313243319853</v>
      </c>
      <c r="Y269" s="84">
        <v>241</v>
      </c>
      <c r="Z269" s="85">
        <f t="shared" si="147"/>
        <v>173257.82434632577</v>
      </c>
      <c r="AA269" s="85">
        <f t="shared" si="142"/>
        <v>993.30973420395674</v>
      </c>
      <c r="AB269" s="85">
        <f t="shared" si="143"/>
        <v>1030.8840548606383</v>
      </c>
      <c r="AC269" s="85">
        <f t="shared" si="130"/>
        <v>2024.193789064595</v>
      </c>
      <c r="AD269" s="86">
        <f t="shared" si="131"/>
        <v>456.74439176499936</v>
      </c>
      <c r="AE269" s="50"/>
      <c r="AF269" s="84">
        <v>241</v>
      </c>
      <c r="AG269" s="85">
        <f t="shared" si="148"/>
        <v>99999.999999999534</v>
      </c>
      <c r="AH269" s="85">
        <f t="shared" si="132"/>
        <v>833.33333333333337</v>
      </c>
      <c r="AI269" s="85">
        <f t="shared" si="149"/>
        <v>594.99999999999727</v>
      </c>
      <c r="AJ269" s="85">
        <f t="shared" si="144"/>
        <v>1428.3333333333308</v>
      </c>
      <c r="AK269" s="86">
        <f t="shared" si="133"/>
        <v>-139.11606396626485</v>
      </c>
      <c r="AM269" s="80">
        <v>241</v>
      </c>
      <c r="AN269" s="59">
        <f t="shared" si="145"/>
        <v>134163.47477016324</v>
      </c>
      <c r="AO269" s="59">
        <f t="shared" si="125"/>
        <v>769.17672241713228</v>
      </c>
      <c r="AP269" s="59">
        <f t="shared" si="126"/>
        <v>798.27267488247128</v>
      </c>
      <c r="AQ269" s="59">
        <f t="shared" si="134"/>
        <v>1567.4493972996036</v>
      </c>
      <c r="AR269" s="59">
        <f t="shared" si="146"/>
        <v>1567.4493972996036</v>
      </c>
      <c r="AS269" s="59">
        <v>0</v>
      </c>
      <c r="AT269" s="88">
        <f>IF(Obliczenia!$D$28="nie można skorzystać z programu",0,AR269-J269)</f>
        <v>7.9580786405131221E-12</v>
      </c>
    </row>
    <row r="270" spans="1:46" ht="14.1" customHeight="1" x14ac:dyDescent="0.3">
      <c r="A270" s="38"/>
      <c r="B270" s="38"/>
      <c r="C270" s="38"/>
      <c r="D270" s="80">
        <v>242</v>
      </c>
      <c r="E270" s="81">
        <f t="shared" si="135"/>
        <v>133394.29804774537</v>
      </c>
      <c r="F270" s="81">
        <f t="shared" si="135"/>
        <v>773.75332391551001</v>
      </c>
      <c r="G270" s="81">
        <f t="shared" si="135"/>
        <v>793.69607338408491</v>
      </c>
      <c r="H270" s="81">
        <f t="shared" si="136"/>
        <v>793.69607338408491</v>
      </c>
      <c r="I270" s="81">
        <f t="shared" si="137"/>
        <v>1567.4493972995949</v>
      </c>
      <c r="J270" s="82">
        <f t="shared" si="127"/>
        <v>1567.4493972995949</v>
      </c>
      <c r="K270" s="83">
        <f t="shared" si="138"/>
        <v>0</v>
      </c>
      <c r="L270" s="59">
        <f t="shared" si="139"/>
        <v>88929.532031830255</v>
      </c>
      <c r="M270" s="59">
        <f t="shared" si="121"/>
        <v>515.83554927700663</v>
      </c>
      <c r="N270" s="59">
        <f t="shared" si="122"/>
        <v>529.13071558938998</v>
      </c>
      <c r="O270" s="59">
        <f>'Kredyt Mieszkaniowy #naStart'!$N270+'Kredyt Mieszkaniowy #naStart'!$M270</f>
        <v>1044.9662648663966</v>
      </c>
      <c r="P270" s="59">
        <v>0</v>
      </c>
      <c r="Q270" s="59">
        <f t="shared" si="128"/>
        <v>0</v>
      </c>
      <c r="R270" s="59">
        <f t="shared" si="150"/>
        <v>529.13071558938998</v>
      </c>
      <c r="S270" s="59">
        <f t="shared" si="129"/>
        <v>1044.9662648663966</v>
      </c>
      <c r="T270" s="59">
        <f t="shared" si="140"/>
        <v>44464.766015915127</v>
      </c>
      <c r="U270" s="58">
        <f t="shared" si="123"/>
        <v>257.91777463850332</v>
      </c>
      <c r="V270" s="59">
        <f t="shared" si="124"/>
        <v>264.56535779469499</v>
      </c>
      <c r="W270" s="58">
        <f t="shared" si="141"/>
        <v>522.48313243319831</v>
      </c>
      <c r="Y270" s="84">
        <v>242</v>
      </c>
      <c r="Z270" s="85">
        <f t="shared" si="147"/>
        <v>172264.5146121218</v>
      </c>
      <c r="AA270" s="85">
        <f t="shared" si="142"/>
        <v>999.21992712246993</v>
      </c>
      <c r="AB270" s="85">
        <f t="shared" si="143"/>
        <v>1024.9738619421248</v>
      </c>
      <c r="AC270" s="85">
        <f t="shared" si="130"/>
        <v>2024.1937890645947</v>
      </c>
      <c r="AD270" s="86">
        <f t="shared" si="131"/>
        <v>456.74439176499982</v>
      </c>
      <c r="AE270" s="50"/>
      <c r="AF270" s="84">
        <v>242</v>
      </c>
      <c r="AG270" s="85">
        <f t="shared" si="148"/>
        <v>99166.666666666206</v>
      </c>
      <c r="AH270" s="85">
        <f t="shared" si="132"/>
        <v>833.33333333333337</v>
      </c>
      <c r="AI270" s="85">
        <f t="shared" si="149"/>
        <v>590.04166666666401</v>
      </c>
      <c r="AJ270" s="85">
        <f t="shared" si="144"/>
        <v>1423.3749999999973</v>
      </c>
      <c r="AK270" s="86">
        <f t="shared" si="133"/>
        <v>-144.07439729959765</v>
      </c>
      <c r="AM270" s="80">
        <v>242</v>
      </c>
      <c r="AN270" s="59">
        <f t="shared" si="145"/>
        <v>133394.29804774612</v>
      </c>
      <c r="AO270" s="59">
        <f t="shared" si="125"/>
        <v>773.75332391551433</v>
      </c>
      <c r="AP270" s="59">
        <f t="shared" si="126"/>
        <v>793.69607338408957</v>
      </c>
      <c r="AQ270" s="59">
        <f t="shared" si="134"/>
        <v>1567.4493972996038</v>
      </c>
      <c r="AR270" s="59">
        <f t="shared" si="146"/>
        <v>1567.4493972996038</v>
      </c>
      <c r="AS270" s="59">
        <v>0</v>
      </c>
      <c r="AT270" s="88">
        <f>IF(Obliczenia!$D$28="nie można skorzystać z programu",0,AR270-J270)</f>
        <v>8.8675733422860503E-12</v>
      </c>
    </row>
    <row r="271" spans="1:46" ht="14.1" customHeight="1" x14ac:dyDescent="0.3">
      <c r="A271" s="38"/>
      <c r="B271" s="38"/>
      <c r="C271" s="38"/>
      <c r="D271" s="80">
        <v>243</v>
      </c>
      <c r="E271" s="81">
        <f t="shared" si="135"/>
        <v>132620.54472382987</v>
      </c>
      <c r="F271" s="81">
        <f t="shared" si="135"/>
        <v>778.35715619280711</v>
      </c>
      <c r="G271" s="81">
        <f t="shared" si="135"/>
        <v>789.09224110678781</v>
      </c>
      <c r="H271" s="81">
        <f t="shared" si="136"/>
        <v>789.09224110678781</v>
      </c>
      <c r="I271" s="81">
        <f t="shared" si="137"/>
        <v>1567.4493972995949</v>
      </c>
      <c r="J271" s="82">
        <f t="shared" si="127"/>
        <v>1567.4493972995949</v>
      </c>
      <c r="K271" s="83">
        <f t="shared" si="138"/>
        <v>0</v>
      </c>
      <c r="L271" s="59">
        <f t="shared" si="139"/>
        <v>88413.696482553249</v>
      </c>
      <c r="M271" s="59">
        <f t="shared" si="121"/>
        <v>518.90477079520474</v>
      </c>
      <c r="N271" s="59">
        <f t="shared" si="122"/>
        <v>526.06149407119187</v>
      </c>
      <c r="O271" s="59">
        <f>'Kredyt Mieszkaniowy #naStart'!$N271+'Kredyt Mieszkaniowy #naStart'!$M271</f>
        <v>1044.9662648663966</v>
      </c>
      <c r="P271" s="59">
        <v>0</v>
      </c>
      <c r="Q271" s="59">
        <f t="shared" si="128"/>
        <v>0</v>
      </c>
      <c r="R271" s="59">
        <f t="shared" si="150"/>
        <v>526.06149407119187</v>
      </c>
      <c r="S271" s="59">
        <f t="shared" si="129"/>
        <v>1044.9662648663966</v>
      </c>
      <c r="T271" s="58">
        <f t="shared" si="140"/>
        <v>44206.848241276624</v>
      </c>
      <c r="U271" s="58">
        <f t="shared" si="123"/>
        <v>259.45238539760237</v>
      </c>
      <c r="V271" s="58">
        <f t="shared" si="124"/>
        <v>263.03074703559594</v>
      </c>
      <c r="W271" s="58">
        <f t="shared" si="141"/>
        <v>522.48313243319831</v>
      </c>
      <c r="Y271" s="84">
        <v>243</v>
      </c>
      <c r="Z271" s="85">
        <f t="shared" si="147"/>
        <v>171265.29468499933</v>
      </c>
      <c r="AA271" s="85">
        <f t="shared" si="142"/>
        <v>1005.1652856888485</v>
      </c>
      <c r="AB271" s="85">
        <f t="shared" si="143"/>
        <v>1019.0285033757461</v>
      </c>
      <c r="AC271" s="85">
        <f t="shared" si="130"/>
        <v>2024.1937890645945</v>
      </c>
      <c r="AD271" s="86">
        <f t="shared" si="131"/>
        <v>456.74439176499959</v>
      </c>
      <c r="AE271" s="50"/>
      <c r="AF271" s="84">
        <v>243</v>
      </c>
      <c r="AG271" s="85">
        <f t="shared" si="148"/>
        <v>98333.333333332877</v>
      </c>
      <c r="AH271" s="85">
        <f t="shared" si="132"/>
        <v>833.33333333333337</v>
      </c>
      <c r="AI271" s="85">
        <f t="shared" si="149"/>
        <v>585.08333333333064</v>
      </c>
      <c r="AJ271" s="85">
        <f t="shared" si="144"/>
        <v>1418.416666666664</v>
      </c>
      <c r="AK271" s="86">
        <f t="shared" si="133"/>
        <v>-149.03273063293091</v>
      </c>
      <c r="AM271" s="80">
        <v>243</v>
      </c>
      <c r="AN271" s="59">
        <f t="shared" si="145"/>
        <v>132620.54472383062</v>
      </c>
      <c r="AO271" s="59">
        <f t="shared" si="125"/>
        <v>778.35715619281154</v>
      </c>
      <c r="AP271" s="59">
        <f t="shared" si="126"/>
        <v>789.09224110679224</v>
      </c>
      <c r="AQ271" s="59">
        <f t="shared" si="134"/>
        <v>1567.4493972996038</v>
      </c>
      <c r="AR271" s="59">
        <f t="shared" si="146"/>
        <v>1567.4493972996038</v>
      </c>
      <c r="AS271" s="59">
        <v>0</v>
      </c>
      <c r="AT271" s="88">
        <f>IF(Obliczenia!$D$28="nie można skorzystać z programu",0,AR271-J271)</f>
        <v>8.8675733422860503E-12</v>
      </c>
    </row>
    <row r="272" spans="1:46" ht="14.1" customHeight="1" x14ac:dyDescent="0.3">
      <c r="A272" s="38"/>
      <c r="B272" s="38"/>
      <c r="C272" s="38"/>
      <c r="D272" s="80">
        <v>244</v>
      </c>
      <c r="E272" s="81">
        <f t="shared" si="135"/>
        <v>131842.18756763707</v>
      </c>
      <c r="F272" s="81">
        <f t="shared" si="135"/>
        <v>782.9883812721547</v>
      </c>
      <c r="G272" s="81">
        <f t="shared" si="135"/>
        <v>784.46101602744079</v>
      </c>
      <c r="H272" s="81">
        <f t="shared" si="136"/>
        <v>784.46101602744079</v>
      </c>
      <c r="I272" s="81">
        <f t="shared" si="137"/>
        <v>1567.4493972995956</v>
      </c>
      <c r="J272" s="82">
        <f t="shared" si="127"/>
        <v>1567.4493972995956</v>
      </c>
      <c r="K272" s="83">
        <f t="shared" si="138"/>
        <v>0</v>
      </c>
      <c r="L272" s="59">
        <f t="shared" si="139"/>
        <v>87894.791711758051</v>
      </c>
      <c r="M272" s="59">
        <f t="shared" si="121"/>
        <v>521.99225418143646</v>
      </c>
      <c r="N272" s="59">
        <f t="shared" si="122"/>
        <v>522.97401068496049</v>
      </c>
      <c r="O272" s="59">
        <f>'Kredyt Mieszkaniowy #naStart'!$N272+'Kredyt Mieszkaniowy #naStart'!$M272</f>
        <v>1044.9662648663971</v>
      </c>
      <c r="P272" s="59">
        <v>0</v>
      </c>
      <c r="Q272" s="59">
        <f t="shared" si="128"/>
        <v>0</v>
      </c>
      <c r="R272" s="59">
        <f t="shared" si="150"/>
        <v>522.9740106849606</v>
      </c>
      <c r="S272" s="59">
        <f t="shared" si="129"/>
        <v>1044.9662648663971</v>
      </c>
      <c r="T272" s="59">
        <f t="shared" si="140"/>
        <v>43947.395855879025</v>
      </c>
      <c r="U272" s="58">
        <f t="shared" si="123"/>
        <v>260.99612709071823</v>
      </c>
      <c r="V272" s="59">
        <f t="shared" si="124"/>
        <v>261.48700534248024</v>
      </c>
      <c r="W272" s="58">
        <f t="shared" si="141"/>
        <v>522.48313243319853</v>
      </c>
      <c r="Y272" s="84">
        <v>244</v>
      </c>
      <c r="Z272" s="85">
        <f t="shared" si="147"/>
        <v>170260.12939931048</v>
      </c>
      <c r="AA272" s="85">
        <f t="shared" si="142"/>
        <v>1011.1460191386973</v>
      </c>
      <c r="AB272" s="85">
        <f t="shared" si="143"/>
        <v>1013.0477699258975</v>
      </c>
      <c r="AC272" s="85">
        <f t="shared" si="130"/>
        <v>2024.1937890645947</v>
      </c>
      <c r="AD272" s="86">
        <f t="shared" si="131"/>
        <v>456.74439176499914</v>
      </c>
      <c r="AE272" s="50"/>
      <c r="AF272" s="84">
        <v>244</v>
      </c>
      <c r="AG272" s="85">
        <f t="shared" si="148"/>
        <v>97499.999999999549</v>
      </c>
      <c r="AH272" s="85">
        <f t="shared" si="132"/>
        <v>833.33333333333337</v>
      </c>
      <c r="AI272" s="85">
        <f t="shared" si="149"/>
        <v>580.12499999999739</v>
      </c>
      <c r="AJ272" s="85">
        <f t="shared" si="144"/>
        <v>1413.4583333333308</v>
      </c>
      <c r="AK272" s="86">
        <f t="shared" si="133"/>
        <v>-153.99106396626485</v>
      </c>
      <c r="AM272" s="80">
        <v>244</v>
      </c>
      <c r="AN272" s="59">
        <f t="shared" si="145"/>
        <v>131842.1875676378</v>
      </c>
      <c r="AO272" s="59">
        <f t="shared" si="125"/>
        <v>782.98838127215902</v>
      </c>
      <c r="AP272" s="59">
        <f t="shared" si="126"/>
        <v>784.461016027445</v>
      </c>
      <c r="AQ272" s="59">
        <f t="shared" si="134"/>
        <v>1567.449397299604</v>
      </c>
      <c r="AR272" s="59">
        <f t="shared" si="146"/>
        <v>1567.449397299604</v>
      </c>
      <c r="AS272" s="59">
        <v>0</v>
      </c>
      <c r="AT272" s="88">
        <f>IF(Obliczenia!$D$28="nie można skorzystać z programu",0,AR272-J272)</f>
        <v>8.4128259913995862E-12</v>
      </c>
    </row>
    <row r="273" spans="1:46" ht="14.1" customHeight="1" x14ac:dyDescent="0.3">
      <c r="A273" s="38"/>
      <c r="B273" s="38"/>
      <c r="C273" s="38"/>
      <c r="D273" s="80">
        <v>245</v>
      </c>
      <c r="E273" s="81">
        <f t="shared" si="135"/>
        <v>131059.19918636493</v>
      </c>
      <c r="F273" s="81">
        <f t="shared" si="135"/>
        <v>787.64716214072382</v>
      </c>
      <c r="G273" s="81">
        <f t="shared" si="135"/>
        <v>779.80223515887144</v>
      </c>
      <c r="H273" s="81">
        <f t="shared" si="136"/>
        <v>779.80223515887144</v>
      </c>
      <c r="I273" s="81">
        <f t="shared" si="137"/>
        <v>1567.4493972995951</v>
      </c>
      <c r="J273" s="82">
        <f t="shared" si="127"/>
        <v>1567.4493972995951</v>
      </c>
      <c r="K273" s="83">
        <f t="shared" si="138"/>
        <v>0</v>
      </c>
      <c r="L273" s="59">
        <f t="shared" si="139"/>
        <v>87372.799457576621</v>
      </c>
      <c r="M273" s="59">
        <f t="shared" si="121"/>
        <v>525.09810809381588</v>
      </c>
      <c r="N273" s="59">
        <f t="shared" si="122"/>
        <v>519.86815677258096</v>
      </c>
      <c r="O273" s="59">
        <f>'Kredyt Mieszkaniowy #naStart'!$N273+'Kredyt Mieszkaniowy #naStart'!$M273</f>
        <v>1044.9662648663968</v>
      </c>
      <c r="P273" s="59">
        <v>0</v>
      </c>
      <c r="Q273" s="59">
        <f t="shared" si="128"/>
        <v>0</v>
      </c>
      <c r="R273" s="59">
        <f t="shared" si="150"/>
        <v>519.86815677258096</v>
      </c>
      <c r="S273" s="59">
        <f t="shared" si="129"/>
        <v>1044.9662648663968</v>
      </c>
      <c r="T273" s="58">
        <f t="shared" si="140"/>
        <v>43686.39972878831</v>
      </c>
      <c r="U273" s="58">
        <f t="shared" si="123"/>
        <v>262.54905404690794</v>
      </c>
      <c r="V273" s="58">
        <f t="shared" si="124"/>
        <v>259.93407838629048</v>
      </c>
      <c r="W273" s="58">
        <f t="shared" si="141"/>
        <v>522.48313243319842</v>
      </c>
      <c r="Y273" s="84">
        <v>245</v>
      </c>
      <c r="Z273" s="85">
        <f t="shared" si="147"/>
        <v>169248.98338017179</v>
      </c>
      <c r="AA273" s="85">
        <f t="shared" si="142"/>
        <v>1017.1623379525726</v>
      </c>
      <c r="AB273" s="85">
        <f t="shared" si="143"/>
        <v>1007.0314511120222</v>
      </c>
      <c r="AC273" s="85">
        <f t="shared" si="130"/>
        <v>2024.1937890645947</v>
      </c>
      <c r="AD273" s="86">
        <f t="shared" si="131"/>
        <v>456.74439176499959</v>
      </c>
      <c r="AE273" s="50"/>
      <c r="AF273" s="84">
        <v>245</v>
      </c>
      <c r="AG273" s="85">
        <f t="shared" si="148"/>
        <v>96666.66666666622</v>
      </c>
      <c r="AH273" s="85">
        <f t="shared" si="132"/>
        <v>833.33333333333337</v>
      </c>
      <c r="AI273" s="85">
        <f t="shared" si="149"/>
        <v>575.16666666666401</v>
      </c>
      <c r="AJ273" s="85">
        <f t="shared" si="144"/>
        <v>1408.4999999999973</v>
      </c>
      <c r="AK273" s="86">
        <f t="shared" si="133"/>
        <v>-158.94939729959788</v>
      </c>
      <c r="AM273" s="80">
        <v>245</v>
      </c>
      <c r="AN273" s="59">
        <f t="shared" si="145"/>
        <v>131059.19918636564</v>
      </c>
      <c r="AO273" s="59">
        <f t="shared" si="125"/>
        <v>787.64716214072826</v>
      </c>
      <c r="AP273" s="59">
        <f t="shared" si="126"/>
        <v>779.80223515887565</v>
      </c>
      <c r="AQ273" s="59">
        <f t="shared" si="134"/>
        <v>1567.4493972996038</v>
      </c>
      <c r="AR273" s="59">
        <f t="shared" si="146"/>
        <v>1567.4493972996038</v>
      </c>
      <c r="AS273" s="59">
        <v>0</v>
      </c>
      <c r="AT273" s="88">
        <f>IF(Obliczenia!$D$28="nie można skorzystać z programu",0,AR273-J273)</f>
        <v>8.6401996668428183E-12</v>
      </c>
    </row>
    <row r="274" spans="1:46" ht="14.1" customHeight="1" x14ac:dyDescent="0.3">
      <c r="A274" s="38"/>
      <c r="B274" s="38"/>
      <c r="C274" s="38"/>
      <c r="D274" s="80">
        <v>246</v>
      </c>
      <c r="E274" s="81">
        <f t="shared" si="135"/>
        <v>130271.55202422419</v>
      </c>
      <c r="F274" s="81">
        <f t="shared" si="135"/>
        <v>792.33366275546132</v>
      </c>
      <c r="G274" s="81">
        <f t="shared" si="135"/>
        <v>775.11573454413406</v>
      </c>
      <c r="H274" s="81">
        <f t="shared" si="136"/>
        <v>775.11573454413428</v>
      </c>
      <c r="I274" s="81">
        <f t="shared" si="137"/>
        <v>1567.4493972995956</v>
      </c>
      <c r="J274" s="82">
        <f t="shared" si="127"/>
        <v>1567.4493972995956</v>
      </c>
      <c r="K274" s="83">
        <f t="shared" si="138"/>
        <v>0</v>
      </c>
      <c r="L274" s="59">
        <f t="shared" si="139"/>
        <v>86847.701349482799</v>
      </c>
      <c r="M274" s="59">
        <f t="shared" si="121"/>
        <v>528.22244183697421</v>
      </c>
      <c r="N274" s="59">
        <f t="shared" si="122"/>
        <v>516.74382302942274</v>
      </c>
      <c r="O274" s="59">
        <f>'Kredyt Mieszkaniowy #naStart'!$N274+'Kredyt Mieszkaniowy #naStart'!$M274</f>
        <v>1044.9662648663971</v>
      </c>
      <c r="P274" s="59">
        <v>0</v>
      </c>
      <c r="Q274" s="59">
        <f t="shared" si="128"/>
        <v>0</v>
      </c>
      <c r="R274" s="59">
        <f t="shared" si="150"/>
        <v>516.74382302942286</v>
      </c>
      <c r="S274" s="59">
        <f t="shared" si="129"/>
        <v>1044.9662648663971</v>
      </c>
      <c r="T274" s="59">
        <f t="shared" si="140"/>
        <v>43423.850674741399</v>
      </c>
      <c r="U274" s="58">
        <f t="shared" si="123"/>
        <v>264.11122091848711</v>
      </c>
      <c r="V274" s="59">
        <f t="shared" si="124"/>
        <v>258.37191151471137</v>
      </c>
      <c r="W274" s="58">
        <f t="shared" si="141"/>
        <v>522.48313243319853</v>
      </c>
      <c r="Y274" s="84">
        <v>246</v>
      </c>
      <c r="Z274" s="85">
        <f t="shared" si="147"/>
        <v>168231.82104221921</v>
      </c>
      <c r="AA274" s="85">
        <f t="shared" si="142"/>
        <v>1023.2144538633905</v>
      </c>
      <c r="AB274" s="85">
        <f t="shared" si="143"/>
        <v>1000.9793352012043</v>
      </c>
      <c r="AC274" s="85">
        <f t="shared" si="130"/>
        <v>2024.193789064595</v>
      </c>
      <c r="AD274" s="86">
        <f t="shared" si="131"/>
        <v>456.74439176499936</v>
      </c>
      <c r="AE274" s="50"/>
      <c r="AF274" s="84">
        <v>246</v>
      </c>
      <c r="AG274" s="85">
        <f t="shared" si="148"/>
        <v>95833.333333332892</v>
      </c>
      <c r="AH274" s="85">
        <f t="shared" si="132"/>
        <v>833.33333333333337</v>
      </c>
      <c r="AI274" s="85">
        <f t="shared" si="149"/>
        <v>570.20833333333076</v>
      </c>
      <c r="AJ274" s="85">
        <f t="shared" si="144"/>
        <v>1403.5416666666642</v>
      </c>
      <c r="AK274" s="86">
        <f t="shared" si="133"/>
        <v>-163.90773063293136</v>
      </c>
      <c r="AM274" s="80">
        <v>246</v>
      </c>
      <c r="AN274" s="59">
        <f t="shared" si="145"/>
        <v>130271.55202422492</v>
      </c>
      <c r="AO274" s="59">
        <f t="shared" si="125"/>
        <v>792.33366275546564</v>
      </c>
      <c r="AP274" s="59">
        <f t="shared" si="126"/>
        <v>775.11573454413838</v>
      </c>
      <c r="AQ274" s="59">
        <f t="shared" si="134"/>
        <v>1567.449397299604</v>
      </c>
      <c r="AR274" s="59">
        <f t="shared" si="146"/>
        <v>1567.449397299604</v>
      </c>
      <c r="AS274" s="59">
        <v>0</v>
      </c>
      <c r="AT274" s="88">
        <f>IF(Obliczenia!$D$28="nie można skorzystać z programu",0,AR274-J274)</f>
        <v>8.4128259913995862E-12</v>
      </c>
    </row>
    <row r="275" spans="1:46" ht="14.1" customHeight="1" x14ac:dyDescent="0.3">
      <c r="A275" s="38"/>
      <c r="B275" s="38"/>
      <c r="C275" s="38"/>
      <c r="D275" s="80">
        <v>247</v>
      </c>
      <c r="E275" s="81">
        <f t="shared" si="135"/>
        <v>129479.21836146874</v>
      </c>
      <c r="F275" s="81">
        <f t="shared" si="135"/>
        <v>797.04804804885623</v>
      </c>
      <c r="G275" s="81">
        <f t="shared" si="135"/>
        <v>770.40134925073903</v>
      </c>
      <c r="H275" s="81">
        <f t="shared" si="136"/>
        <v>770.40134925073903</v>
      </c>
      <c r="I275" s="81">
        <f t="shared" si="137"/>
        <v>1567.4493972995951</v>
      </c>
      <c r="J275" s="82">
        <f t="shared" si="127"/>
        <v>1567.4493972995951</v>
      </c>
      <c r="K275" s="83">
        <f t="shared" si="138"/>
        <v>0</v>
      </c>
      <c r="L275" s="59">
        <f t="shared" si="139"/>
        <v>86319.478907645826</v>
      </c>
      <c r="M275" s="59">
        <f t="shared" si="121"/>
        <v>531.36536536590415</v>
      </c>
      <c r="N275" s="59">
        <f t="shared" si="122"/>
        <v>513.60089950049269</v>
      </c>
      <c r="O275" s="59">
        <f>'Kredyt Mieszkaniowy #naStart'!$N275+'Kredyt Mieszkaniowy #naStart'!$M275</f>
        <v>1044.9662648663968</v>
      </c>
      <c r="P275" s="59">
        <v>0</v>
      </c>
      <c r="Q275" s="59">
        <f t="shared" si="128"/>
        <v>0</v>
      </c>
      <c r="R275" s="59">
        <f t="shared" si="150"/>
        <v>513.60089950049269</v>
      </c>
      <c r="S275" s="59">
        <f t="shared" si="129"/>
        <v>1044.9662648663968</v>
      </c>
      <c r="T275" s="58">
        <f t="shared" si="140"/>
        <v>43159.739453822913</v>
      </c>
      <c r="U275" s="58">
        <f t="shared" si="123"/>
        <v>265.68268268295208</v>
      </c>
      <c r="V275" s="58">
        <f t="shared" si="124"/>
        <v>256.80044975024634</v>
      </c>
      <c r="W275" s="58">
        <f t="shared" si="141"/>
        <v>522.48313243319842</v>
      </c>
      <c r="Y275" s="84">
        <v>247</v>
      </c>
      <c r="Z275" s="85">
        <f t="shared" si="147"/>
        <v>167208.60658835582</v>
      </c>
      <c r="AA275" s="85">
        <f t="shared" si="142"/>
        <v>1029.3025798638778</v>
      </c>
      <c r="AB275" s="85">
        <f t="shared" si="143"/>
        <v>994.89120920071719</v>
      </c>
      <c r="AC275" s="85">
        <f t="shared" si="130"/>
        <v>2024.193789064595</v>
      </c>
      <c r="AD275" s="86">
        <f t="shared" si="131"/>
        <v>456.74439176499982</v>
      </c>
      <c r="AE275" s="50"/>
      <c r="AF275" s="84">
        <v>247</v>
      </c>
      <c r="AG275" s="85">
        <f t="shared" si="148"/>
        <v>94999.999999999563</v>
      </c>
      <c r="AH275" s="85">
        <f t="shared" si="132"/>
        <v>833.33333333333337</v>
      </c>
      <c r="AI275" s="85">
        <f t="shared" si="149"/>
        <v>565.2499999999975</v>
      </c>
      <c r="AJ275" s="85">
        <f t="shared" si="144"/>
        <v>1398.5833333333308</v>
      </c>
      <c r="AK275" s="86">
        <f t="shared" si="133"/>
        <v>-168.86606396626439</v>
      </c>
      <c r="AM275" s="80">
        <v>247</v>
      </c>
      <c r="AN275" s="59">
        <f t="shared" si="145"/>
        <v>129479.21836146945</v>
      </c>
      <c r="AO275" s="59">
        <f t="shared" si="125"/>
        <v>797.04804804886066</v>
      </c>
      <c r="AP275" s="59">
        <f t="shared" si="126"/>
        <v>770.40134925074335</v>
      </c>
      <c r="AQ275" s="59">
        <f t="shared" si="134"/>
        <v>1567.449397299604</v>
      </c>
      <c r="AR275" s="59">
        <f t="shared" si="146"/>
        <v>1567.449397299604</v>
      </c>
      <c r="AS275" s="59">
        <v>0</v>
      </c>
      <c r="AT275" s="88">
        <f>IF(Obliczenia!$D$28="nie można skorzystać z programu",0,AR275-J275)</f>
        <v>8.8675733422860503E-12</v>
      </c>
    </row>
    <row r="276" spans="1:46" ht="14.1" customHeight="1" x14ac:dyDescent="0.3">
      <c r="A276" s="38"/>
      <c r="B276" s="38"/>
      <c r="C276" s="38"/>
      <c r="D276" s="80">
        <v>248</v>
      </c>
      <c r="E276" s="81">
        <f t="shared" si="135"/>
        <v>128682.17031341989</v>
      </c>
      <c r="F276" s="81">
        <f t="shared" si="135"/>
        <v>801.79048393474682</v>
      </c>
      <c r="G276" s="81">
        <f t="shared" si="135"/>
        <v>765.65891336484844</v>
      </c>
      <c r="H276" s="81">
        <f t="shared" si="136"/>
        <v>765.65891336484844</v>
      </c>
      <c r="I276" s="81">
        <f t="shared" si="137"/>
        <v>1567.4493972995951</v>
      </c>
      <c r="J276" s="82">
        <f t="shared" si="127"/>
        <v>1567.4493972995951</v>
      </c>
      <c r="K276" s="83">
        <f t="shared" si="138"/>
        <v>0</v>
      </c>
      <c r="L276" s="59">
        <f t="shared" si="139"/>
        <v>85788.113542279927</v>
      </c>
      <c r="M276" s="59">
        <f t="shared" si="121"/>
        <v>534.52698928983125</v>
      </c>
      <c r="N276" s="59">
        <f t="shared" si="122"/>
        <v>510.43927557656565</v>
      </c>
      <c r="O276" s="59">
        <f>'Kredyt Mieszkaniowy #naStart'!$N276+'Kredyt Mieszkaniowy #naStart'!$M276</f>
        <v>1044.9662648663968</v>
      </c>
      <c r="P276" s="59">
        <v>0</v>
      </c>
      <c r="Q276" s="59">
        <f t="shared" si="128"/>
        <v>0</v>
      </c>
      <c r="R276" s="59">
        <f t="shared" si="150"/>
        <v>510.43927557656559</v>
      </c>
      <c r="S276" s="59">
        <f t="shared" si="129"/>
        <v>1044.9662648663968</v>
      </c>
      <c r="T276" s="59">
        <f t="shared" si="140"/>
        <v>42894.056771139964</v>
      </c>
      <c r="U276" s="58">
        <f t="shared" si="123"/>
        <v>267.26349464491562</v>
      </c>
      <c r="V276" s="59">
        <f t="shared" si="124"/>
        <v>255.21963778828282</v>
      </c>
      <c r="W276" s="58">
        <f t="shared" si="141"/>
        <v>522.48313243319842</v>
      </c>
      <c r="Y276" s="84">
        <v>248</v>
      </c>
      <c r="Z276" s="85">
        <f t="shared" si="147"/>
        <v>166179.30400849195</v>
      </c>
      <c r="AA276" s="85">
        <f t="shared" si="142"/>
        <v>1035.4269302140676</v>
      </c>
      <c r="AB276" s="85">
        <f t="shared" si="143"/>
        <v>988.76685885052711</v>
      </c>
      <c r="AC276" s="85">
        <f t="shared" si="130"/>
        <v>2024.1937890645947</v>
      </c>
      <c r="AD276" s="86">
        <f t="shared" si="131"/>
        <v>456.74439176499959</v>
      </c>
      <c r="AE276" s="50"/>
      <c r="AF276" s="84">
        <v>248</v>
      </c>
      <c r="AG276" s="85">
        <f t="shared" si="148"/>
        <v>94166.666666666235</v>
      </c>
      <c r="AH276" s="85">
        <f t="shared" si="132"/>
        <v>833.33333333333337</v>
      </c>
      <c r="AI276" s="85">
        <f t="shared" si="149"/>
        <v>560.29166666666413</v>
      </c>
      <c r="AJ276" s="85">
        <f t="shared" si="144"/>
        <v>1393.6249999999975</v>
      </c>
      <c r="AK276" s="86">
        <f t="shared" si="133"/>
        <v>-173.82439729959765</v>
      </c>
      <c r="AM276" s="80">
        <v>248</v>
      </c>
      <c r="AN276" s="59">
        <f t="shared" si="145"/>
        <v>128682.17031342059</v>
      </c>
      <c r="AO276" s="59">
        <f t="shared" si="125"/>
        <v>801.79048393475136</v>
      </c>
      <c r="AP276" s="59">
        <f t="shared" si="126"/>
        <v>765.65891336485254</v>
      </c>
      <c r="AQ276" s="59">
        <f t="shared" si="134"/>
        <v>1567.4493972996038</v>
      </c>
      <c r="AR276" s="59">
        <f t="shared" si="146"/>
        <v>1567.4493972996038</v>
      </c>
      <c r="AS276" s="59">
        <v>0</v>
      </c>
      <c r="AT276" s="88">
        <f>IF(Obliczenia!$D$28="nie można skorzystać z programu",0,AR276-J276)</f>
        <v>8.6401996668428183E-12</v>
      </c>
    </row>
    <row r="277" spans="1:46" ht="14.1" customHeight="1" x14ac:dyDescent="0.3">
      <c r="A277" s="38"/>
      <c r="B277" s="38"/>
      <c r="C277" s="38"/>
      <c r="D277" s="80">
        <v>249</v>
      </c>
      <c r="E277" s="81">
        <f t="shared" si="135"/>
        <v>127880.37982948514</v>
      </c>
      <c r="F277" s="81">
        <f t="shared" si="135"/>
        <v>806.5611373141586</v>
      </c>
      <c r="G277" s="81">
        <f t="shared" si="135"/>
        <v>760.88825998543666</v>
      </c>
      <c r="H277" s="81">
        <f t="shared" si="136"/>
        <v>760.88825998543666</v>
      </c>
      <c r="I277" s="81">
        <f t="shared" si="137"/>
        <v>1567.4493972995951</v>
      </c>
      <c r="J277" s="82">
        <f t="shared" si="127"/>
        <v>1567.4493972995951</v>
      </c>
      <c r="K277" s="83">
        <f t="shared" si="138"/>
        <v>0</v>
      </c>
      <c r="L277" s="59">
        <f t="shared" si="139"/>
        <v>85253.586552990091</v>
      </c>
      <c r="M277" s="59">
        <f t="shared" ref="M277:M340" si="151">IF($B$13-D277&gt;=0,PPMT($B$29/12,1,$B$13-D276,-L277),0)</f>
        <v>537.70742487610573</v>
      </c>
      <c r="N277" s="59">
        <f t="shared" ref="N277:N340" si="152">L277*$B$29/12</f>
        <v>507.25883999029111</v>
      </c>
      <c r="O277" s="59">
        <f>'Kredyt Mieszkaniowy #naStart'!$N277+'Kredyt Mieszkaniowy #naStart'!$M277</f>
        <v>1044.9662648663968</v>
      </c>
      <c r="P277" s="59">
        <v>0</v>
      </c>
      <c r="Q277" s="59">
        <f t="shared" si="128"/>
        <v>0</v>
      </c>
      <c r="R277" s="59">
        <f t="shared" si="150"/>
        <v>507.25883999029111</v>
      </c>
      <c r="S277" s="59">
        <f t="shared" si="129"/>
        <v>1044.9662648663968</v>
      </c>
      <c r="T277" s="58">
        <f t="shared" si="140"/>
        <v>42626.793276495046</v>
      </c>
      <c r="U277" s="58">
        <f t="shared" ref="U277:U340" si="153">IF($B$13-D277&gt;=0,PPMT($B$30/12,1,$B$13-D276,-T277),0)</f>
        <v>268.85371243805287</v>
      </c>
      <c r="V277" s="58">
        <f t="shared" ref="V277:V340" si="154">T277*$B$29/12</f>
        <v>253.62941999514555</v>
      </c>
      <c r="W277" s="58">
        <f t="shared" si="141"/>
        <v>522.48313243319842</v>
      </c>
      <c r="Y277" s="84">
        <v>249</v>
      </c>
      <c r="Z277" s="85">
        <f t="shared" si="147"/>
        <v>165143.87707827787</v>
      </c>
      <c r="AA277" s="85">
        <f t="shared" si="142"/>
        <v>1041.5877204488411</v>
      </c>
      <c r="AB277" s="85">
        <f t="shared" si="143"/>
        <v>982.60606861575343</v>
      </c>
      <c r="AC277" s="85">
        <f t="shared" si="130"/>
        <v>2024.1937890645945</v>
      </c>
      <c r="AD277" s="86">
        <f t="shared" si="131"/>
        <v>456.74439176499936</v>
      </c>
      <c r="AE277" s="50"/>
      <c r="AF277" s="84">
        <v>249</v>
      </c>
      <c r="AG277" s="85">
        <f t="shared" si="148"/>
        <v>93333.333333332906</v>
      </c>
      <c r="AH277" s="85">
        <f t="shared" si="132"/>
        <v>833.33333333333337</v>
      </c>
      <c r="AI277" s="85">
        <f t="shared" si="149"/>
        <v>555.33333333333087</v>
      </c>
      <c r="AJ277" s="85">
        <f t="shared" si="144"/>
        <v>1388.6666666666642</v>
      </c>
      <c r="AK277" s="86">
        <f t="shared" si="133"/>
        <v>-178.78273063293091</v>
      </c>
      <c r="AM277" s="80">
        <v>249</v>
      </c>
      <c r="AN277" s="59">
        <f t="shared" si="145"/>
        <v>127880.37982948584</v>
      </c>
      <c r="AO277" s="59">
        <f t="shared" ref="AO277:AO340" si="155">IF($B$13-AM277&gt;=0,PPMT($B$29/12,1,$B$13-AM276,-AN277),0)</f>
        <v>806.56113731416292</v>
      </c>
      <c r="AP277" s="59">
        <f t="shared" ref="AP277:AP340" si="156">AN277*$B$29/12</f>
        <v>760.88825998544087</v>
      </c>
      <c r="AQ277" s="59">
        <f t="shared" si="134"/>
        <v>1567.4493972996038</v>
      </c>
      <c r="AR277" s="59">
        <f t="shared" si="146"/>
        <v>1567.4493972996038</v>
      </c>
      <c r="AS277" s="59">
        <v>0</v>
      </c>
      <c r="AT277" s="88">
        <f>IF(Obliczenia!$D$28="nie można skorzystać z programu",0,AR277-J277)</f>
        <v>8.6401996668428183E-12</v>
      </c>
    </row>
    <row r="278" spans="1:46" ht="14.1" customHeight="1" x14ac:dyDescent="0.3">
      <c r="A278" s="38"/>
      <c r="B278" s="38"/>
      <c r="C278" s="38"/>
      <c r="D278" s="80">
        <v>250</v>
      </c>
      <c r="E278" s="81">
        <f t="shared" si="135"/>
        <v>127073.81869217099</v>
      </c>
      <c r="F278" s="81">
        <f t="shared" si="135"/>
        <v>811.36017608117777</v>
      </c>
      <c r="G278" s="81">
        <f t="shared" si="135"/>
        <v>756.08922121841738</v>
      </c>
      <c r="H278" s="81">
        <f t="shared" si="136"/>
        <v>756.08922121841726</v>
      </c>
      <c r="I278" s="81">
        <f t="shared" si="137"/>
        <v>1567.4493972995949</v>
      </c>
      <c r="J278" s="82">
        <f t="shared" si="127"/>
        <v>1567.4493972995949</v>
      </c>
      <c r="K278" s="83">
        <f t="shared" si="138"/>
        <v>0</v>
      </c>
      <c r="L278" s="59">
        <f t="shared" si="139"/>
        <v>84715.879128113986</v>
      </c>
      <c r="M278" s="59">
        <f t="shared" si="151"/>
        <v>540.90678405411848</v>
      </c>
      <c r="N278" s="59">
        <f t="shared" si="152"/>
        <v>504.05948081227825</v>
      </c>
      <c r="O278" s="59">
        <f>'Kredyt Mieszkaniowy #naStart'!$N278+'Kredyt Mieszkaniowy #naStart'!$M278</f>
        <v>1044.9662648663966</v>
      </c>
      <c r="P278" s="59">
        <v>0</v>
      </c>
      <c r="Q278" s="59">
        <f t="shared" si="128"/>
        <v>0</v>
      </c>
      <c r="R278" s="59">
        <f t="shared" si="150"/>
        <v>504.05948081227814</v>
      </c>
      <c r="S278" s="59">
        <f t="shared" si="129"/>
        <v>1044.9662648663966</v>
      </c>
      <c r="T278" s="59">
        <f t="shared" si="140"/>
        <v>42357.939564056993</v>
      </c>
      <c r="U278" s="58">
        <f t="shared" si="153"/>
        <v>270.45339202705924</v>
      </c>
      <c r="V278" s="59">
        <f t="shared" si="154"/>
        <v>252.02974040613913</v>
      </c>
      <c r="W278" s="58">
        <f t="shared" si="141"/>
        <v>522.48313243319831</v>
      </c>
      <c r="Y278" s="84">
        <v>250</v>
      </c>
      <c r="Z278" s="85">
        <f t="shared" si="147"/>
        <v>164102.28935782902</v>
      </c>
      <c r="AA278" s="85">
        <f t="shared" si="142"/>
        <v>1047.7851673855118</v>
      </c>
      <c r="AB278" s="85">
        <f t="shared" si="143"/>
        <v>976.40862167908278</v>
      </c>
      <c r="AC278" s="85">
        <f t="shared" si="130"/>
        <v>2024.1937890645945</v>
      </c>
      <c r="AD278" s="86">
        <f t="shared" si="131"/>
        <v>456.74439176499959</v>
      </c>
      <c r="AE278" s="50"/>
      <c r="AF278" s="84">
        <v>250</v>
      </c>
      <c r="AG278" s="85">
        <f t="shared" si="148"/>
        <v>92499.999999999578</v>
      </c>
      <c r="AH278" s="85">
        <f t="shared" si="132"/>
        <v>833.33333333333337</v>
      </c>
      <c r="AI278" s="85">
        <f t="shared" si="149"/>
        <v>550.3749999999975</v>
      </c>
      <c r="AJ278" s="85">
        <f t="shared" si="144"/>
        <v>1383.7083333333308</v>
      </c>
      <c r="AK278" s="86">
        <f t="shared" si="133"/>
        <v>-183.74106396626416</v>
      </c>
      <c r="AM278" s="80">
        <v>250</v>
      </c>
      <c r="AN278" s="59">
        <f t="shared" si="145"/>
        <v>127073.81869217168</v>
      </c>
      <c r="AO278" s="59">
        <f t="shared" si="155"/>
        <v>811.3601760811822</v>
      </c>
      <c r="AP278" s="59">
        <f t="shared" si="156"/>
        <v>756.08922121842159</v>
      </c>
      <c r="AQ278" s="59">
        <f t="shared" si="134"/>
        <v>1567.4493972996038</v>
      </c>
      <c r="AR278" s="59">
        <f t="shared" si="146"/>
        <v>1567.4493972996038</v>
      </c>
      <c r="AS278" s="59">
        <v>0</v>
      </c>
      <c r="AT278" s="88">
        <f>IF(Obliczenia!$D$28="nie można skorzystać z programu",0,AR278-J278)</f>
        <v>8.8675733422860503E-12</v>
      </c>
    </row>
    <row r="279" spans="1:46" ht="14.1" customHeight="1" x14ac:dyDescent="0.3">
      <c r="A279" s="38"/>
      <c r="B279" s="38"/>
      <c r="C279" s="38"/>
      <c r="D279" s="80">
        <v>251</v>
      </c>
      <c r="E279" s="81">
        <f t="shared" si="135"/>
        <v>126262.4585160898</v>
      </c>
      <c r="F279" s="81">
        <f t="shared" si="135"/>
        <v>816.18776912886074</v>
      </c>
      <c r="G279" s="81">
        <f t="shared" si="135"/>
        <v>751.2616281707343</v>
      </c>
      <c r="H279" s="81">
        <f t="shared" si="136"/>
        <v>751.2616281707343</v>
      </c>
      <c r="I279" s="81">
        <f t="shared" si="137"/>
        <v>1567.4493972995949</v>
      </c>
      <c r="J279" s="82">
        <f t="shared" si="127"/>
        <v>1567.4493972995949</v>
      </c>
      <c r="K279" s="83">
        <f t="shared" si="138"/>
        <v>0</v>
      </c>
      <c r="L279" s="59">
        <f t="shared" si="139"/>
        <v>84174.972344059861</v>
      </c>
      <c r="M279" s="59">
        <f t="shared" si="151"/>
        <v>544.12517941924045</v>
      </c>
      <c r="N279" s="59">
        <f t="shared" si="152"/>
        <v>500.84108544715622</v>
      </c>
      <c r="O279" s="59">
        <f>'Kredyt Mieszkaniowy #naStart'!$N279+'Kredyt Mieszkaniowy #naStart'!$M279</f>
        <v>1044.9662648663966</v>
      </c>
      <c r="P279" s="59">
        <v>0</v>
      </c>
      <c r="Q279" s="59">
        <f t="shared" si="128"/>
        <v>0</v>
      </c>
      <c r="R279" s="59">
        <f t="shared" si="150"/>
        <v>500.84108544715616</v>
      </c>
      <c r="S279" s="59">
        <f t="shared" si="129"/>
        <v>1044.9662648663966</v>
      </c>
      <c r="T279" s="58">
        <f t="shared" si="140"/>
        <v>42087.48617202993</v>
      </c>
      <c r="U279" s="58">
        <f t="shared" si="153"/>
        <v>272.06258970962023</v>
      </c>
      <c r="V279" s="58">
        <f t="shared" si="154"/>
        <v>250.42054272357811</v>
      </c>
      <c r="W279" s="58">
        <f t="shared" si="141"/>
        <v>522.48313243319831</v>
      </c>
      <c r="Y279" s="84">
        <v>251</v>
      </c>
      <c r="Z279" s="85">
        <f t="shared" si="147"/>
        <v>163054.50419044352</v>
      </c>
      <c r="AA279" s="85">
        <f t="shared" si="142"/>
        <v>1054.0194891314557</v>
      </c>
      <c r="AB279" s="85">
        <f t="shared" si="143"/>
        <v>970.17429993313897</v>
      </c>
      <c r="AC279" s="85">
        <f t="shared" si="130"/>
        <v>2024.1937890645945</v>
      </c>
      <c r="AD279" s="86">
        <f t="shared" si="131"/>
        <v>456.74439176499959</v>
      </c>
      <c r="AE279" s="50"/>
      <c r="AF279" s="84">
        <v>251</v>
      </c>
      <c r="AG279" s="85">
        <f t="shared" si="148"/>
        <v>91666.66666666625</v>
      </c>
      <c r="AH279" s="85">
        <f t="shared" si="132"/>
        <v>833.33333333333337</v>
      </c>
      <c r="AI279" s="85">
        <f t="shared" si="149"/>
        <v>545.41666666666424</v>
      </c>
      <c r="AJ279" s="85">
        <f t="shared" si="144"/>
        <v>1378.7499999999977</v>
      </c>
      <c r="AK279" s="86">
        <f t="shared" si="133"/>
        <v>-188.69939729959719</v>
      </c>
      <c r="AM279" s="80">
        <v>251</v>
      </c>
      <c r="AN279" s="59">
        <f t="shared" si="145"/>
        <v>126262.4585160905</v>
      </c>
      <c r="AO279" s="59">
        <f t="shared" si="155"/>
        <v>816.1877691288654</v>
      </c>
      <c r="AP279" s="59">
        <f t="shared" si="156"/>
        <v>751.26162817073862</v>
      </c>
      <c r="AQ279" s="59">
        <f t="shared" si="134"/>
        <v>1567.449397299604</v>
      </c>
      <c r="AR279" s="59">
        <f t="shared" si="146"/>
        <v>1567.449397299604</v>
      </c>
      <c r="AS279" s="59">
        <v>0</v>
      </c>
      <c r="AT279" s="88">
        <f>IF(Obliczenia!$D$28="nie można skorzystać z programu",0,AR279-J279)</f>
        <v>9.0949470177292824E-12</v>
      </c>
    </row>
    <row r="280" spans="1:46" ht="14.1" customHeight="1" x14ac:dyDescent="0.3">
      <c r="A280" s="38"/>
      <c r="B280" s="38"/>
      <c r="C280" s="38"/>
      <c r="D280" s="80">
        <v>252</v>
      </c>
      <c r="E280" s="81">
        <f t="shared" si="135"/>
        <v>125446.27074696094</v>
      </c>
      <c r="F280" s="81">
        <f t="shared" si="135"/>
        <v>821.04408635517746</v>
      </c>
      <c r="G280" s="81">
        <f t="shared" si="135"/>
        <v>746.40531094441758</v>
      </c>
      <c r="H280" s="81">
        <f t="shared" si="136"/>
        <v>746.40531094441747</v>
      </c>
      <c r="I280" s="81">
        <f t="shared" si="137"/>
        <v>1567.4493972995949</v>
      </c>
      <c r="J280" s="82">
        <f t="shared" si="127"/>
        <v>1567.4493972995949</v>
      </c>
      <c r="K280" s="83">
        <f t="shared" si="138"/>
        <v>0</v>
      </c>
      <c r="L280" s="59">
        <f t="shared" si="139"/>
        <v>83630.847164640625</v>
      </c>
      <c r="M280" s="59">
        <f t="shared" si="151"/>
        <v>547.36272423678497</v>
      </c>
      <c r="N280" s="59">
        <f t="shared" si="152"/>
        <v>497.6035406296117</v>
      </c>
      <c r="O280" s="59">
        <f>'Kredyt Mieszkaniowy #naStart'!$N280+'Kredyt Mieszkaniowy #naStart'!$M280</f>
        <v>1044.9662648663966</v>
      </c>
      <c r="P280" s="59">
        <v>0</v>
      </c>
      <c r="Q280" s="59">
        <f t="shared" si="128"/>
        <v>0</v>
      </c>
      <c r="R280" s="59">
        <f t="shared" si="150"/>
        <v>497.60354062961164</v>
      </c>
      <c r="S280" s="59">
        <f t="shared" si="129"/>
        <v>1044.9662648663966</v>
      </c>
      <c r="T280" s="59">
        <f t="shared" si="140"/>
        <v>41815.423582320313</v>
      </c>
      <c r="U280" s="58">
        <f t="shared" si="153"/>
        <v>273.68136211839249</v>
      </c>
      <c r="V280" s="59">
        <f t="shared" si="154"/>
        <v>248.80177031480585</v>
      </c>
      <c r="W280" s="58">
        <f t="shared" si="141"/>
        <v>522.48313243319831</v>
      </c>
      <c r="Y280" s="84">
        <v>252</v>
      </c>
      <c r="Z280" s="85">
        <f t="shared" si="147"/>
        <v>162000.48470131206</v>
      </c>
      <c r="AA280" s="85">
        <f t="shared" si="142"/>
        <v>1060.2909050917876</v>
      </c>
      <c r="AB280" s="85">
        <f t="shared" si="143"/>
        <v>963.90288397280688</v>
      </c>
      <c r="AC280" s="85">
        <f t="shared" si="130"/>
        <v>2024.1937890645945</v>
      </c>
      <c r="AD280" s="86">
        <f t="shared" si="131"/>
        <v>456.74439176499959</v>
      </c>
      <c r="AE280" s="50"/>
      <c r="AF280" s="84">
        <v>252</v>
      </c>
      <c r="AG280" s="85">
        <f t="shared" si="148"/>
        <v>90833.333333332921</v>
      </c>
      <c r="AH280" s="85">
        <f t="shared" si="132"/>
        <v>833.33333333333337</v>
      </c>
      <c r="AI280" s="85">
        <f t="shared" si="149"/>
        <v>540.45833333333087</v>
      </c>
      <c r="AJ280" s="85">
        <f t="shared" si="144"/>
        <v>1373.7916666666642</v>
      </c>
      <c r="AK280" s="86">
        <f t="shared" si="133"/>
        <v>-193.65773063293068</v>
      </c>
      <c r="AM280" s="80">
        <v>252</v>
      </c>
      <c r="AN280" s="59">
        <f t="shared" si="145"/>
        <v>125446.27074696163</v>
      </c>
      <c r="AO280" s="59">
        <f t="shared" si="155"/>
        <v>821.04408635518189</v>
      </c>
      <c r="AP280" s="59">
        <f t="shared" si="156"/>
        <v>746.40531094442167</v>
      </c>
      <c r="AQ280" s="59">
        <f t="shared" si="134"/>
        <v>1567.4493972996036</v>
      </c>
      <c r="AR280" s="59">
        <f t="shared" si="146"/>
        <v>1567.4493972996036</v>
      </c>
      <c r="AS280" s="59">
        <v>0</v>
      </c>
      <c r="AT280" s="88">
        <f>IF(Obliczenia!$D$28="nie można skorzystać z programu",0,AR280-J280)</f>
        <v>8.6401996668428183E-12</v>
      </c>
    </row>
    <row r="281" spans="1:46" ht="14.1" customHeight="1" x14ac:dyDescent="0.3">
      <c r="A281" s="38"/>
      <c r="B281" s="38"/>
      <c r="C281" s="38"/>
      <c r="D281" s="80">
        <v>253</v>
      </c>
      <c r="E281" s="81">
        <f t="shared" si="135"/>
        <v>124625.22666060577</v>
      </c>
      <c r="F281" s="81">
        <f t="shared" si="135"/>
        <v>825.9292986689909</v>
      </c>
      <c r="G281" s="81">
        <f t="shared" si="135"/>
        <v>741.52009863060437</v>
      </c>
      <c r="H281" s="81">
        <f t="shared" si="136"/>
        <v>741.52009863060437</v>
      </c>
      <c r="I281" s="81">
        <f t="shared" si="137"/>
        <v>1567.4493972995951</v>
      </c>
      <c r="J281" s="82">
        <f t="shared" si="127"/>
        <v>1567.4493972995951</v>
      </c>
      <c r="K281" s="83">
        <f t="shared" si="138"/>
        <v>0</v>
      </c>
      <c r="L281" s="59">
        <f t="shared" si="139"/>
        <v>83083.484440403845</v>
      </c>
      <c r="M281" s="59">
        <f t="shared" si="151"/>
        <v>550.61953244599397</v>
      </c>
      <c r="N281" s="59">
        <f t="shared" si="152"/>
        <v>494.34673242040293</v>
      </c>
      <c r="O281" s="59">
        <f>'Kredyt Mieszkaniowy #naStart'!$N281+'Kredyt Mieszkaniowy #naStart'!$M281</f>
        <v>1044.9662648663968</v>
      </c>
      <c r="P281" s="59">
        <v>0</v>
      </c>
      <c r="Q281" s="59">
        <f t="shared" si="128"/>
        <v>0</v>
      </c>
      <c r="R281" s="59">
        <f t="shared" si="150"/>
        <v>494.34673242040287</v>
      </c>
      <c r="S281" s="59">
        <f t="shared" si="129"/>
        <v>1044.9662648663968</v>
      </c>
      <c r="T281" s="58">
        <f t="shared" si="140"/>
        <v>41541.742220201922</v>
      </c>
      <c r="U281" s="58">
        <f t="shared" si="153"/>
        <v>275.30976622299698</v>
      </c>
      <c r="V281" s="58">
        <f t="shared" si="154"/>
        <v>247.17336621020146</v>
      </c>
      <c r="W281" s="58">
        <f t="shared" si="141"/>
        <v>522.48313243319842</v>
      </c>
      <c r="Y281" s="84">
        <v>253</v>
      </c>
      <c r="Z281" s="85">
        <f t="shared" si="147"/>
        <v>160940.19379622026</v>
      </c>
      <c r="AA281" s="85">
        <f t="shared" si="142"/>
        <v>1066.5996359770838</v>
      </c>
      <c r="AB281" s="85">
        <f t="shared" si="143"/>
        <v>957.59415308751068</v>
      </c>
      <c r="AC281" s="85">
        <f t="shared" si="130"/>
        <v>2024.1937890645945</v>
      </c>
      <c r="AD281" s="86">
        <f t="shared" si="131"/>
        <v>456.74439176499936</v>
      </c>
      <c r="AE281" s="50"/>
      <c r="AF281" s="84">
        <v>253</v>
      </c>
      <c r="AG281" s="85">
        <f t="shared" si="148"/>
        <v>89999.999999999593</v>
      </c>
      <c r="AH281" s="85">
        <f t="shared" si="132"/>
        <v>833.33333333333337</v>
      </c>
      <c r="AI281" s="85">
        <f t="shared" si="149"/>
        <v>535.49999999999761</v>
      </c>
      <c r="AJ281" s="85">
        <f t="shared" si="144"/>
        <v>1368.833333333331</v>
      </c>
      <c r="AK281" s="86">
        <f t="shared" si="133"/>
        <v>-198.61606396626416</v>
      </c>
      <c r="AM281" s="80">
        <v>253</v>
      </c>
      <c r="AN281" s="59">
        <f t="shared" si="145"/>
        <v>124625.22666060645</v>
      </c>
      <c r="AO281" s="59">
        <f t="shared" si="155"/>
        <v>825.92929866899556</v>
      </c>
      <c r="AP281" s="59">
        <f t="shared" si="156"/>
        <v>741.52009863060846</v>
      </c>
      <c r="AQ281" s="59">
        <f t="shared" si="134"/>
        <v>1567.449397299604</v>
      </c>
      <c r="AR281" s="59">
        <f t="shared" si="146"/>
        <v>1567.449397299604</v>
      </c>
      <c r="AS281" s="59">
        <v>0</v>
      </c>
      <c r="AT281" s="88">
        <f>IF(Obliczenia!$D$28="nie można skorzystać z programu",0,AR281-J281)</f>
        <v>8.8675733422860503E-12</v>
      </c>
    </row>
    <row r="282" spans="1:46" ht="14.1" customHeight="1" x14ac:dyDescent="0.3">
      <c r="A282" s="38"/>
      <c r="B282" s="38"/>
      <c r="C282" s="38"/>
      <c r="D282" s="80">
        <v>254</v>
      </c>
      <c r="E282" s="81">
        <f t="shared" si="135"/>
        <v>123799.29736193677</v>
      </c>
      <c r="F282" s="81">
        <f t="shared" si="135"/>
        <v>830.8435779960713</v>
      </c>
      <c r="G282" s="81">
        <f t="shared" si="135"/>
        <v>736.60581930352384</v>
      </c>
      <c r="H282" s="81">
        <f t="shared" si="136"/>
        <v>736.60581930352396</v>
      </c>
      <c r="I282" s="81">
        <f t="shared" si="137"/>
        <v>1567.4493972995951</v>
      </c>
      <c r="J282" s="82">
        <f t="shared" si="127"/>
        <v>1567.4493972995951</v>
      </c>
      <c r="K282" s="83">
        <f t="shared" si="138"/>
        <v>0</v>
      </c>
      <c r="L282" s="59">
        <f t="shared" si="139"/>
        <v>82532.864907957846</v>
      </c>
      <c r="M282" s="59">
        <f t="shared" si="151"/>
        <v>553.89571866404754</v>
      </c>
      <c r="N282" s="59">
        <f t="shared" si="152"/>
        <v>491.07054620234925</v>
      </c>
      <c r="O282" s="59">
        <f>'Kredyt Mieszkaniowy #naStart'!$N282+'Kredyt Mieszkaniowy #naStart'!$M282</f>
        <v>1044.9662648663968</v>
      </c>
      <c r="P282" s="59">
        <v>0</v>
      </c>
      <c r="Q282" s="59">
        <f t="shared" si="128"/>
        <v>0</v>
      </c>
      <c r="R282" s="59">
        <f t="shared" si="150"/>
        <v>491.07054620234931</v>
      </c>
      <c r="S282" s="59">
        <f t="shared" si="129"/>
        <v>1044.9662648663968</v>
      </c>
      <c r="T282" s="59">
        <f t="shared" si="140"/>
        <v>41266.432453978923</v>
      </c>
      <c r="U282" s="58">
        <f t="shared" si="153"/>
        <v>276.94785933202377</v>
      </c>
      <c r="V282" s="59">
        <f t="shared" si="154"/>
        <v>245.53527310117462</v>
      </c>
      <c r="W282" s="58">
        <f t="shared" si="141"/>
        <v>522.48313243319842</v>
      </c>
      <c r="Y282" s="84">
        <v>254</v>
      </c>
      <c r="Z282" s="85">
        <f t="shared" si="147"/>
        <v>159873.59416024317</v>
      </c>
      <c r="AA282" s="85">
        <f t="shared" si="142"/>
        <v>1072.9459038111474</v>
      </c>
      <c r="AB282" s="85">
        <f t="shared" si="143"/>
        <v>951.24788525344695</v>
      </c>
      <c r="AC282" s="85">
        <f t="shared" si="130"/>
        <v>2024.1937890645945</v>
      </c>
      <c r="AD282" s="86">
        <f t="shared" si="131"/>
        <v>456.74439176499936</v>
      </c>
      <c r="AE282" s="50"/>
      <c r="AF282" s="84">
        <v>254</v>
      </c>
      <c r="AG282" s="85">
        <f t="shared" si="148"/>
        <v>89166.666666666264</v>
      </c>
      <c r="AH282" s="85">
        <f t="shared" si="132"/>
        <v>833.33333333333337</v>
      </c>
      <c r="AI282" s="85">
        <f t="shared" si="149"/>
        <v>530.54166666666436</v>
      </c>
      <c r="AJ282" s="85">
        <f t="shared" si="144"/>
        <v>1363.8749999999977</v>
      </c>
      <c r="AK282" s="86">
        <f t="shared" si="133"/>
        <v>-203.57439729959742</v>
      </c>
      <c r="AM282" s="80">
        <v>254</v>
      </c>
      <c r="AN282" s="59">
        <f t="shared" si="145"/>
        <v>123799.29736193745</v>
      </c>
      <c r="AO282" s="59">
        <f t="shared" si="155"/>
        <v>830.84357799607574</v>
      </c>
      <c r="AP282" s="59">
        <f t="shared" si="156"/>
        <v>736.60581930352794</v>
      </c>
      <c r="AQ282" s="59">
        <f t="shared" si="134"/>
        <v>1567.4493972996038</v>
      </c>
      <c r="AR282" s="59">
        <f t="shared" si="146"/>
        <v>1567.4493972996038</v>
      </c>
      <c r="AS282" s="59">
        <v>0</v>
      </c>
      <c r="AT282" s="88">
        <f>IF(Obliczenia!$D$28="nie można skorzystać z programu",0,AR282-J282)</f>
        <v>8.6401996668428183E-12</v>
      </c>
    </row>
    <row r="283" spans="1:46" ht="14.1" customHeight="1" x14ac:dyDescent="0.3">
      <c r="A283" s="38"/>
      <c r="B283" s="38"/>
      <c r="C283" s="38"/>
      <c r="D283" s="80">
        <v>255</v>
      </c>
      <c r="E283" s="81">
        <f t="shared" si="135"/>
        <v>122968.4537839407</v>
      </c>
      <c r="F283" s="81">
        <f t="shared" si="135"/>
        <v>835.78709728514787</v>
      </c>
      <c r="G283" s="81">
        <f t="shared" si="135"/>
        <v>731.66230001444717</v>
      </c>
      <c r="H283" s="81">
        <f t="shared" si="136"/>
        <v>731.66230001444717</v>
      </c>
      <c r="I283" s="81">
        <f t="shared" si="137"/>
        <v>1567.4493972995949</v>
      </c>
      <c r="J283" s="82">
        <f t="shared" si="127"/>
        <v>1567.4493972995949</v>
      </c>
      <c r="K283" s="83">
        <f t="shared" si="138"/>
        <v>0</v>
      </c>
      <c r="L283" s="59">
        <f t="shared" si="139"/>
        <v>81978.969189293799</v>
      </c>
      <c r="M283" s="59">
        <f t="shared" si="151"/>
        <v>557.19139819009854</v>
      </c>
      <c r="N283" s="59">
        <f t="shared" si="152"/>
        <v>487.77486667629813</v>
      </c>
      <c r="O283" s="59">
        <f>'Kredyt Mieszkaniowy #naStart'!$N283+'Kredyt Mieszkaniowy #naStart'!$M283</f>
        <v>1044.9662648663966</v>
      </c>
      <c r="P283" s="59">
        <v>0</v>
      </c>
      <c r="Q283" s="59">
        <f t="shared" si="128"/>
        <v>0</v>
      </c>
      <c r="R283" s="59">
        <f t="shared" si="150"/>
        <v>487.77486667629807</v>
      </c>
      <c r="S283" s="59">
        <f t="shared" si="129"/>
        <v>1044.9662648663966</v>
      </c>
      <c r="T283" s="58">
        <f t="shared" si="140"/>
        <v>40989.484594646899</v>
      </c>
      <c r="U283" s="58">
        <f t="shared" si="153"/>
        <v>278.59569909504927</v>
      </c>
      <c r="V283" s="58">
        <f t="shared" si="154"/>
        <v>243.88743333814907</v>
      </c>
      <c r="W283" s="58">
        <f t="shared" si="141"/>
        <v>522.48313243319831</v>
      </c>
      <c r="Y283" s="84">
        <v>255</v>
      </c>
      <c r="Z283" s="85">
        <f t="shared" si="147"/>
        <v>158800.64825643203</v>
      </c>
      <c r="AA283" s="85">
        <f t="shared" si="142"/>
        <v>1079.3299319388238</v>
      </c>
      <c r="AB283" s="85">
        <f t="shared" si="143"/>
        <v>944.86385712577066</v>
      </c>
      <c r="AC283" s="85">
        <f t="shared" si="130"/>
        <v>2024.1937890645945</v>
      </c>
      <c r="AD283" s="86">
        <f t="shared" si="131"/>
        <v>456.74439176499959</v>
      </c>
      <c r="AE283" s="50"/>
      <c r="AF283" s="84">
        <v>255</v>
      </c>
      <c r="AG283" s="85">
        <f t="shared" si="148"/>
        <v>88333.333333332936</v>
      </c>
      <c r="AH283" s="85">
        <f t="shared" si="132"/>
        <v>833.33333333333337</v>
      </c>
      <c r="AI283" s="85">
        <f t="shared" si="149"/>
        <v>525.58333333333098</v>
      </c>
      <c r="AJ283" s="85">
        <f t="shared" si="144"/>
        <v>1358.9166666666642</v>
      </c>
      <c r="AK283" s="86">
        <f t="shared" si="133"/>
        <v>-208.53273063293068</v>
      </c>
      <c r="AM283" s="80">
        <v>255</v>
      </c>
      <c r="AN283" s="59">
        <f t="shared" si="145"/>
        <v>122968.45378394138</v>
      </c>
      <c r="AO283" s="59">
        <f t="shared" si="155"/>
        <v>835.78709728515241</v>
      </c>
      <c r="AP283" s="59">
        <f t="shared" si="156"/>
        <v>731.66230001445126</v>
      </c>
      <c r="AQ283" s="59">
        <f t="shared" si="134"/>
        <v>1567.4493972996038</v>
      </c>
      <c r="AR283" s="59">
        <f t="shared" si="146"/>
        <v>1567.4493972996038</v>
      </c>
      <c r="AS283" s="59">
        <v>0</v>
      </c>
      <c r="AT283" s="88">
        <f>IF(Obliczenia!$D$28="nie można skorzystać z programu",0,AR283-J283)</f>
        <v>8.8675733422860503E-12</v>
      </c>
    </row>
    <row r="284" spans="1:46" ht="14.1" customHeight="1" x14ac:dyDescent="0.3">
      <c r="A284" s="38"/>
      <c r="B284" s="38"/>
      <c r="C284" s="38"/>
      <c r="D284" s="80">
        <v>256</v>
      </c>
      <c r="E284" s="81">
        <f t="shared" si="135"/>
        <v>122132.66668665555</v>
      </c>
      <c r="F284" s="81">
        <f t="shared" si="135"/>
        <v>840.76003051399448</v>
      </c>
      <c r="G284" s="81">
        <f t="shared" si="135"/>
        <v>726.68936678560055</v>
      </c>
      <c r="H284" s="81">
        <f t="shared" si="136"/>
        <v>726.68936678560044</v>
      </c>
      <c r="I284" s="81">
        <f t="shared" si="137"/>
        <v>1567.4493972995949</v>
      </c>
      <c r="J284" s="82">
        <f t="shared" si="127"/>
        <v>1567.4493972995949</v>
      </c>
      <c r="K284" s="83">
        <f t="shared" si="138"/>
        <v>0</v>
      </c>
      <c r="L284" s="59">
        <f t="shared" si="139"/>
        <v>81421.777791103697</v>
      </c>
      <c r="M284" s="59">
        <f t="shared" si="151"/>
        <v>560.50668700932965</v>
      </c>
      <c r="N284" s="59">
        <f t="shared" si="152"/>
        <v>484.45957785706702</v>
      </c>
      <c r="O284" s="59">
        <f>'Kredyt Mieszkaniowy #naStart'!$N284+'Kredyt Mieszkaniowy #naStart'!$M284</f>
        <v>1044.9662648663966</v>
      </c>
      <c r="P284" s="59">
        <v>0</v>
      </c>
      <c r="Q284" s="59">
        <f t="shared" si="128"/>
        <v>0</v>
      </c>
      <c r="R284" s="59">
        <f t="shared" si="150"/>
        <v>484.45957785706696</v>
      </c>
      <c r="S284" s="59">
        <f t="shared" si="129"/>
        <v>1044.9662648663966</v>
      </c>
      <c r="T284" s="59">
        <f t="shared" si="140"/>
        <v>40710.888895551849</v>
      </c>
      <c r="U284" s="58">
        <f t="shared" si="153"/>
        <v>280.25334350466483</v>
      </c>
      <c r="V284" s="59">
        <f t="shared" si="154"/>
        <v>242.22978892853351</v>
      </c>
      <c r="W284" s="58">
        <f t="shared" si="141"/>
        <v>522.48313243319831</v>
      </c>
      <c r="Y284" s="84">
        <v>256</v>
      </c>
      <c r="Z284" s="85">
        <f t="shared" si="147"/>
        <v>157721.31832449322</v>
      </c>
      <c r="AA284" s="85">
        <f t="shared" si="142"/>
        <v>1085.7519450338598</v>
      </c>
      <c r="AB284" s="85">
        <f t="shared" si="143"/>
        <v>938.44184403073473</v>
      </c>
      <c r="AC284" s="85">
        <f t="shared" si="130"/>
        <v>2024.1937890645945</v>
      </c>
      <c r="AD284" s="86">
        <f t="shared" si="131"/>
        <v>456.74439176499959</v>
      </c>
      <c r="AE284" s="50"/>
      <c r="AF284" s="84">
        <v>256</v>
      </c>
      <c r="AG284" s="85">
        <f t="shared" si="148"/>
        <v>87499.999999999607</v>
      </c>
      <c r="AH284" s="85">
        <f t="shared" si="132"/>
        <v>833.33333333333337</v>
      </c>
      <c r="AI284" s="85">
        <f t="shared" si="149"/>
        <v>520.62499999999773</v>
      </c>
      <c r="AJ284" s="85">
        <f t="shared" si="144"/>
        <v>1353.9583333333312</v>
      </c>
      <c r="AK284" s="86">
        <f t="shared" si="133"/>
        <v>-213.49106396626371</v>
      </c>
      <c r="AM284" s="80">
        <v>256</v>
      </c>
      <c r="AN284" s="59">
        <f t="shared" si="145"/>
        <v>122132.66668665623</v>
      </c>
      <c r="AO284" s="59">
        <f t="shared" si="155"/>
        <v>840.76003051399925</v>
      </c>
      <c r="AP284" s="59">
        <f t="shared" si="156"/>
        <v>726.68936678560465</v>
      </c>
      <c r="AQ284" s="59">
        <f t="shared" si="134"/>
        <v>1567.4493972996038</v>
      </c>
      <c r="AR284" s="59">
        <f t="shared" si="146"/>
        <v>1567.4493972996038</v>
      </c>
      <c r="AS284" s="59">
        <v>0</v>
      </c>
      <c r="AT284" s="88">
        <f>IF(Obliczenia!$D$28="nie można skorzystać z programu",0,AR284-J284)</f>
        <v>8.8675733422860503E-12</v>
      </c>
    </row>
    <row r="285" spans="1:46" ht="14.1" customHeight="1" x14ac:dyDescent="0.3">
      <c r="A285" s="38"/>
      <c r="B285" s="38"/>
      <c r="C285" s="38"/>
      <c r="D285" s="80">
        <v>257</v>
      </c>
      <c r="E285" s="81">
        <f t="shared" si="135"/>
        <v>121291.90665614155</v>
      </c>
      <c r="F285" s="81">
        <f t="shared" si="135"/>
        <v>845.76255269555293</v>
      </c>
      <c r="G285" s="81">
        <f t="shared" si="135"/>
        <v>721.68684460404234</v>
      </c>
      <c r="H285" s="81">
        <f t="shared" si="136"/>
        <v>721.68684460404234</v>
      </c>
      <c r="I285" s="81">
        <f t="shared" si="137"/>
        <v>1567.4493972995951</v>
      </c>
      <c r="J285" s="82">
        <f t="shared" ref="J285:J348" si="157">S285+W285</f>
        <v>1567.4493972995951</v>
      </c>
      <c r="K285" s="83">
        <f t="shared" si="138"/>
        <v>0</v>
      </c>
      <c r="L285" s="59">
        <f t="shared" si="139"/>
        <v>80861.271104094369</v>
      </c>
      <c r="M285" s="59">
        <f t="shared" si="151"/>
        <v>563.84170179703528</v>
      </c>
      <c r="N285" s="59">
        <f t="shared" si="152"/>
        <v>481.12456306936156</v>
      </c>
      <c r="O285" s="59">
        <f>'Kredyt Mieszkaniowy #naStart'!$N285+'Kredyt Mieszkaniowy #naStart'!$M285</f>
        <v>1044.9662648663968</v>
      </c>
      <c r="P285" s="59">
        <v>0</v>
      </c>
      <c r="Q285" s="59">
        <f t="shared" ref="Q285:Q348" si="158">IF(P285&lt;$B$23,0,P285-$B$23)</f>
        <v>0</v>
      </c>
      <c r="R285" s="59">
        <f t="shared" si="150"/>
        <v>481.12456306936156</v>
      </c>
      <c r="S285" s="59">
        <f t="shared" ref="S285:S348" si="159">IF(Q285&lt;0,0,M285+N285-Q285)</f>
        <v>1044.9662648663968</v>
      </c>
      <c r="T285" s="58">
        <f t="shared" si="140"/>
        <v>40430.635552047184</v>
      </c>
      <c r="U285" s="58">
        <f t="shared" si="153"/>
        <v>281.92085089851764</v>
      </c>
      <c r="V285" s="58">
        <f t="shared" si="154"/>
        <v>240.56228153468078</v>
      </c>
      <c r="W285" s="58">
        <f t="shared" si="141"/>
        <v>522.48313243319842</v>
      </c>
      <c r="Y285" s="84">
        <v>257</v>
      </c>
      <c r="Z285" s="85">
        <f t="shared" si="147"/>
        <v>156635.56637945934</v>
      </c>
      <c r="AA285" s="85">
        <f t="shared" si="142"/>
        <v>1092.2121691068112</v>
      </c>
      <c r="AB285" s="85">
        <f t="shared" si="143"/>
        <v>931.9816199577831</v>
      </c>
      <c r="AC285" s="85">
        <f t="shared" ref="AC285:AC348" si="160">AB285+AA285</f>
        <v>2024.1937890645943</v>
      </c>
      <c r="AD285" s="86">
        <f t="shared" ref="AD285:AD348" si="161">AC285-J285</f>
        <v>456.74439176499914</v>
      </c>
      <c r="AE285" s="50"/>
      <c r="AF285" s="84">
        <v>257</v>
      </c>
      <c r="AG285" s="85">
        <f t="shared" si="148"/>
        <v>86666.666666666279</v>
      </c>
      <c r="AH285" s="85">
        <f t="shared" ref="AH285:AH348" si="162">IF(AF285&lt;=$B$13,$B$10/$B$13,0)</f>
        <v>833.33333333333337</v>
      </c>
      <c r="AI285" s="85">
        <f t="shared" si="149"/>
        <v>515.66666666666436</v>
      </c>
      <c r="AJ285" s="85">
        <f t="shared" si="144"/>
        <v>1348.9999999999977</v>
      </c>
      <c r="AK285" s="86">
        <f t="shared" ref="AK285:AK348" si="163">AJ285-J285</f>
        <v>-218.44939729959742</v>
      </c>
      <c r="AM285" s="80">
        <v>257</v>
      </c>
      <c r="AN285" s="59">
        <f t="shared" si="145"/>
        <v>121291.90665614224</v>
      </c>
      <c r="AO285" s="59">
        <f t="shared" si="155"/>
        <v>845.76255269555759</v>
      </c>
      <c r="AP285" s="59">
        <f t="shared" si="156"/>
        <v>721.68684460404631</v>
      </c>
      <c r="AQ285" s="59">
        <f t="shared" ref="AQ285:AQ348" si="164">AO285+AP285</f>
        <v>1567.4493972996038</v>
      </c>
      <c r="AR285" s="59">
        <f t="shared" si="146"/>
        <v>1567.4493972996038</v>
      </c>
      <c r="AS285" s="59">
        <v>0</v>
      </c>
      <c r="AT285" s="88">
        <f>IF(Obliczenia!$D$28="nie można skorzystać z programu",0,AR285-J285)</f>
        <v>8.6401996668428183E-12</v>
      </c>
    </row>
    <row r="286" spans="1:46" ht="14.1" customHeight="1" x14ac:dyDescent="0.3">
      <c r="A286" s="38"/>
      <c r="B286" s="38"/>
      <c r="C286" s="38"/>
      <c r="D286" s="80">
        <v>258</v>
      </c>
      <c r="E286" s="81">
        <f t="shared" ref="E286:G349" si="165">L286+T286</f>
        <v>120446.144103446</v>
      </c>
      <c r="F286" s="81">
        <f t="shared" si="165"/>
        <v>850.79483988409129</v>
      </c>
      <c r="G286" s="81">
        <f t="shared" si="165"/>
        <v>716.65455741550375</v>
      </c>
      <c r="H286" s="81">
        <f t="shared" ref="H286:H349" si="166">R286+V286</f>
        <v>716.65455741550375</v>
      </c>
      <c r="I286" s="81">
        <f t="shared" ref="I286:I349" si="167">O286+W286</f>
        <v>1567.4493972995949</v>
      </c>
      <c r="J286" s="82">
        <f t="shared" si="157"/>
        <v>1567.4493972995949</v>
      </c>
      <c r="K286" s="83">
        <f t="shared" ref="K286:K349" si="168">Q286</f>
        <v>0</v>
      </c>
      <c r="L286" s="59">
        <f t="shared" ref="L286:L349" si="169">IF(M285=0,0,L285-M285)</f>
        <v>80297.429402297334</v>
      </c>
      <c r="M286" s="59">
        <f t="shared" si="151"/>
        <v>567.19655992272749</v>
      </c>
      <c r="N286" s="59">
        <f t="shared" si="152"/>
        <v>477.76970494366918</v>
      </c>
      <c r="O286" s="59">
        <f>'Kredyt Mieszkaniowy #naStart'!$N286+'Kredyt Mieszkaniowy #naStart'!$M286</f>
        <v>1044.9662648663966</v>
      </c>
      <c r="P286" s="59">
        <v>0</v>
      </c>
      <c r="Q286" s="59">
        <f t="shared" si="158"/>
        <v>0</v>
      </c>
      <c r="R286" s="59">
        <f t="shared" si="150"/>
        <v>477.76970494366913</v>
      </c>
      <c r="S286" s="59">
        <f t="shared" si="159"/>
        <v>1044.9662648663966</v>
      </c>
      <c r="T286" s="59">
        <f t="shared" ref="T286:T349" si="170">IF(U285=0,0,T285-U285)</f>
        <v>40148.714701148667</v>
      </c>
      <c r="U286" s="58">
        <f t="shared" si="153"/>
        <v>283.59827996136374</v>
      </c>
      <c r="V286" s="59">
        <f t="shared" si="154"/>
        <v>238.88485247183459</v>
      </c>
      <c r="W286" s="58">
        <f t="shared" ref="W286:W349" si="171">U286+V286</f>
        <v>522.48313243319831</v>
      </c>
      <c r="Y286" s="84">
        <v>258</v>
      </c>
      <c r="Z286" s="85">
        <f t="shared" si="147"/>
        <v>155543.35421035253</v>
      </c>
      <c r="AA286" s="85">
        <f t="shared" ref="AA286:AA349" si="172">IF(Y286-$B$13&lt;=0,PPMT($B$30/12,1,$B$13-Y285,-Z286),0)</f>
        <v>1098.7108315129967</v>
      </c>
      <c r="AB286" s="85">
        <f t="shared" ref="AB286:AB349" si="173">IF(Y286-$B$13&lt;=0,IPMT($B$30/12,1,$B$13-Y285,-Z286),0)</f>
        <v>925.48295755159756</v>
      </c>
      <c r="AC286" s="85">
        <f t="shared" si="160"/>
        <v>2024.1937890645943</v>
      </c>
      <c r="AD286" s="86">
        <f t="shared" si="161"/>
        <v>456.74439176499936</v>
      </c>
      <c r="AE286" s="50"/>
      <c r="AF286" s="84">
        <v>258</v>
      </c>
      <c r="AG286" s="85">
        <f t="shared" si="148"/>
        <v>85833.33333333295</v>
      </c>
      <c r="AH286" s="85">
        <f t="shared" si="162"/>
        <v>833.33333333333337</v>
      </c>
      <c r="AI286" s="85">
        <f t="shared" si="149"/>
        <v>510.7083333333311</v>
      </c>
      <c r="AJ286" s="85">
        <f t="shared" ref="AJ286:AJ349" si="174">AI286+AH286</f>
        <v>1344.0416666666645</v>
      </c>
      <c r="AK286" s="86">
        <f t="shared" si="163"/>
        <v>-223.40773063293045</v>
      </c>
      <c r="AM286" s="80">
        <v>258</v>
      </c>
      <c r="AN286" s="59">
        <f t="shared" ref="AN286:AN349" si="175">IF(AO285=0,0,AN285-AO285)</f>
        <v>120446.14410344668</v>
      </c>
      <c r="AO286" s="59">
        <f t="shared" si="155"/>
        <v>850.79483988409606</v>
      </c>
      <c r="AP286" s="59">
        <f t="shared" si="156"/>
        <v>716.65455741550784</v>
      </c>
      <c r="AQ286" s="59">
        <f t="shared" si="164"/>
        <v>1567.4493972996038</v>
      </c>
      <c r="AR286" s="59">
        <f t="shared" ref="AR286:AR349" si="176">AO286+AP286-AS286</f>
        <v>1567.4493972996038</v>
      </c>
      <c r="AS286" s="59">
        <v>0</v>
      </c>
      <c r="AT286" s="88">
        <f>IF(Obliczenia!$D$28="nie można skorzystać z programu",0,AR286-J286)</f>
        <v>8.8675733422860503E-12</v>
      </c>
    </row>
    <row r="287" spans="1:46" ht="14.1" customHeight="1" x14ac:dyDescent="0.3">
      <c r="A287" s="38"/>
      <c r="B287" s="38"/>
      <c r="C287" s="38"/>
      <c r="D287" s="80">
        <v>259</v>
      </c>
      <c r="E287" s="81">
        <f t="shared" si="165"/>
        <v>119595.34926356192</v>
      </c>
      <c r="F287" s="81">
        <f t="shared" si="165"/>
        <v>855.8570691814017</v>
      </c>
      <c r="G287" s="81">
        <f t="shared" si="165"/>
        <v>711.59232811819345</v>
      </c>
      <c r="H287" s="81">
        <f t="shared" si="166"/>
        <v>711.59232811819356</v>
      </c>
      <c r="I287" s="81">
        <f t="shared" si="167"/>
        <v>1567.4493972995951</v>
      </c>
      <c r="J287" s="82">
        <f t="shared" si="157"/>
        <v>1567.4493972995951</v>
      </c>
      <c r="K287" s="83">
        <f t="shared" si="168"/>
        <v>0</v>
      </c>
      <c r="L287" s="59">
        <f t="shared" si="169"/>
        <v>79730.232842374608</v>
      </c>
      <c r="M287" s="59">
        <f t="shared" si="151"/>
        <v>570.5713794542678</v>
      </c>
      <c r="N287" s="59">
        <f t="shared" si="152"/>
        <v>474.39488541212899</v>
      </c>
      <c r="O287" s="59">
        <f>'Kredyt Mieszkaniowy #naStart'!$N287+'Kredyt Mieszkaniowy #naStart'!$M287</f>
        <v>1044.9662648663968</v>
      </c>
      <c r="P287" s="59">
        <v>0</v>
      </c>
      <c r="Q287" s="59">
        <f t="shared" si="158"/>
        <v>0</v>
      </c>
      <c r="R287" s="59">
        <f t="shared" si="150"/>
        <v>474.39488541212904</v>
      </c>
      <c r="S287" s="59">
        <f t="shared" si="159"/>
        <v>1044.9662648663968</v>
      </c>
      <c r="T287" s="58">
        <f t="shared" si="170"/>
        <v>39865.116421187304</v>
      </c>
      <c r="U287" s="58">
        <f t="shared" si="153"/>
        <v>285.2856897271339</v>
      </c>
      <c r="V287" s="58">
        <f t="shared" si="154"/>
        <v>237.19744270606449</v>
      </c>
      <c r="W287" s="58">
        <f t="shared" si="171"/>
        <v>522.48313243319842</v>
      </c>
      <c r="Y287" s="84">
        <v>259</v>
      </c>
      <c r="Z287" s="85">
        <f t="shared" ref="Z287:Z350" si="177">Z286-AA286</f>
        <v>154444.64337883954</v>
      </c>
      <c r="AA287" s="85">
        <f t="shared" si="172"/>
        <v>1105.248160960499</v>
      </c>
      <c r="AB287" s="85">
        <f t="shared" si="173"/>
        <v>918.94562810409536</v>
      </c>
      <c r="AC287" s="85">
        <f t="shared" si="160"/>
        <v>2024.1937890645945</v>
      </c>
      <c r="AD287" s="86">
        <f t="shared" si="161"/>
        <v>456.74439176499936</v>
      </c>
      <c r="AE287" s="50"/>
      <c r="AF287" s="84">
        <v>259</v>
      </c>
      <c r="AG287" s="85">
        <f t="shared" ref="AG287:AG350" si="178">AG286-AH286</f>
        <v>84999.999999999622</v>
      </c>
      <c r="AH287" s="85">
        <f t="shared" si="162"/>
        <v>833.33333333333337</v>
      </c>
      <c r="AI287" s="85">
        <f t="shared" ref="AI287:AI350" si="179">$B$30/12*AG287</f>
        <v>505.74999999999778</v>
      </c>
      <c r="AJ287" s="85">
        <f t="shared" si="174"/>
        <v>1339.0833333333312</v>
      </c>
      <c r="AK287" s="86">
        <f t="shared" si="163"/>
        <v>-228.36606396626394</v>
      </c>
      <c r="AM287" s="80">
        <v>259</v>
      </c>
      <c r="AN287" s="59">
        <f t="shared" si="175"/>
        <v>119595.34926356259</v>
      </c>
      <c r="AO287" s="59">
        <f t="shared" si="155"/>
        <v>855.85706918140647</v>
      </c>
      <c r="AP287" s="59">
        <f t="shared" si="156"/>
        <v>711.59232811819754</v>
      </c>
      <c r="AQ287" s="59">
        <f t="shared" si="164"/>
        <v>1567.449397299604</v>
      </c>
      <c r="AR287" s="59">
        <f t="shared" si="176"/>
        <v>1567.449397299604</v>
      </c>
      <c r="AS287" s="59">
        <v>0</v>
      </c>
      <c r="AT287" s="88">
        <f>IF(Obliczenia!$D$28="nie można skorzystać z programu",0,AR287-J287)</f>
        <v>8.8675733422860503E-12</v>
      </c>
    </row>
    <row r="288" spans="1:46" ht="14.1" customHeight="1" x14ac:dyDescent="0.3">
      <c r="A288" s="38"/>
      <c r="B288" s="38"/>
      <c r="C288" s="38"/>
      <c r="D288" s="80">
        <v>260</v>
      </c>
      <c r="E288" s="81">
        <f t="shared" si="165"/>
        <v>118739.49219438051</v>
      </c>
      <c r="F288" s="81">
        <f t="shared" si="165"/>
        <v>860.94941874303095</v>
      </c>
      <c r="G288" s="81">
        <f t="shared" si="165"/>
        <v>706.49997855656409</v>
      </c>
      <c r="H288" s="81">
        <f t="shared" si="166"/>
        <v>706.49997855656397</v>
      </c>
      <c r="I288" s="81">
        <f t="shared" si="167"/>
        <v>1567.4493972995949</v>
      </c>
      <c r="J288" s="82">
        <f t="shared" si="157"/>
        <v>1567.4493972995949</v>
      </c>
      <c r="K288" s="83">
        <f t="shared" si="168"/>
        <v>0</v>
      </c>
      <c r="L288" s="59">
        <f t="shared" si="169"/>
        <v>79159.66146292034</v>
      </c>
      <c r="M288" s="59">
        <f t="shared" si="151"/>
        <v>573.96627916202067</v>
      </c>
      <c r="N288" s="59">
        <f t="shared" si="152"/>
        <v>470.99998570437606</v>
      </c>
      <c r="O288" s="59">
        <f>'Kredyt Mieszkaniowy #naStart'!$N288+'Kredyt Mieszkaniowy #naStart'!$M288</f>
        <v>1044.9662648663966</v>
      </c>
      <c r="P288" s="59">
        <v>0</v>
      </c>
      <c r="Q288" s="59">
        <f t="shared" si="158"/>
        <v>0</v>
      </c>
      <c r="R288" s="59">
        <f t="shared" si="150"/>
        <v>470.99998570437594</v>
      </c>
      <c r="S288" s="59">
        <f t="shared" si="159"/>
        <v>1044.9662648663966</v>
      </c>
      <c r="T288" s="59">
        <f t="shared" si="170"/>
        <v>39579.83073146017</v>
      </c>
      <c r="U288" s="58">
        <f t="shared" si="153"/>
        <v>286.98313958101033</v>
      </c>
      <c r="V288" s="59">
        <f t="shared" si="154"/>
        <v>235.49999285218803</v>
      </c>
      <c r="W288" s="58">
        <f t="shared" si="171"/>
        <v>522.48313243319831</v>
      </c>
      <c r="Y288" s="84">
        <v>260</v>
      </c>
      <c r="Z288" s="85">
        <f t="shared" si="177"/>
        <v>153339.39521787904</v>
      </c>
      <c r="AA288" s="85">
        <f t="shared" si="172"/>
        <v>1111.8243875182143</v>
      </c>
      <c r="AB288" s="85">
        <f t="shared" si="173"/>
        <v>912.36940154638035</v>
      </c>
      <c r="AC288" s="85">
        <f t="shared" si="160"/>
        <v>2024.1937890645945</v>
      </c>
      <c r="AD288" s="86">
        <f t="shared" si="161"/>
        <v>456.74439176499959</v>
      </c>
      <c r="AE288" s="50"/>
      <c r="AF288" s="84">
        <v>260</v>
      </c>
      <c r="AG288" s="85">
        <f t="shared" si="178"/>
        <v>84166.666666666293</v>
      </c>
      <c r="AH288" s="85">
        <f t="shared" si="162"/>
        <v>833.33333333333337</v>
      </c>
      <c r="AI288" s="85">
        <f t="shared" si="179"/>
        <v>500.79166666666447</v>
      </c>
      <c r="AJ288" s="85">
        <f t="shared" si="174"/>
        <v>1334.1249999999977</v>
      </c>
      <c r="AK288" s="86">
        <f t="shared" si="163"/>
        <v>-233.32439729959719</v>
      </c>
      <c r="AM288" s="80">
        <v>260</v>
      </c>
      <c r="AN288" s="59">
        <f t="shared" si="175"/>
        <v>118739.49219438118</v>
      </c>
      <c r="AO288" s="59">
        <f t="shared" si="155"/>
        <v>860.94941874303595</v>
      </c>
      <c r="AP288" s="59">
        <f t="shared" si="156"/>
        <v>706.49997855656795</v>
      </c>
      <c r="AQ288" s="59">
        <f t="shared" si="164"/>
        <v>1567.4493972996038</v>
      </c>
      <c r="AR288" s="59">
        <f t="shared" si="176"/>
        <v>1567.4493972996038</v>
      </c>
      <c r="AS288" s="59">
        <v>0</v>
      </c>
      <c r="AT288" s="88">
        <f>IF(Obliczenia!$D$28="nie można skorzystać z programu",0,AR288-J288)</f>
        <v>8.8675733422860503E-12</v>
      </c>
    </row>
    <row r="289" spans="1:46" ht="14.1" customHeight="1" x14ac:dyDescent="0.3">
      <c r="A289" s="38"/>
      <c r="B289" s="38"/>
      <c r="C289" s="38"/>
      <c r="D289" s="80">
        <v>261</v>
      </c>
      <c r="E289" s="81">
        <f t="shared" si="165"/>
        <v>117878.54277563747</v>
      </c>
      <c r="F289" s="81">
        <f t="shared" si="165"/>
        <v>866.07206778455213</v>
      </c>
      <c r="G289" s="81">
        <f t="shared" si="165"/>
        <v>701.37732951504302</v>
      </c>
      <c r="H289" s="81">
        <f t="shared" si="166"/>
        <v>701.37732951504313</v>
      </c>
      <c r="I289" s="81">
        <f t="shared" si="167"/>
        <v>1567.4493972995951</v>
      </c>
      <c r="J289" s="82">
        <f t="shared" si="157"/>
        <v>1567.4493972995951</v>
      </c>
      <c r="K289" s="83">
        <f t="shared" si="168"/>
        <v>0</v>
      </c>
      <c r="L289" s="59">
        <f t="shared" si="169"/>
        <v>78585.695183758318</v>
      </c>
      <c r="M289" s="59">
        <f t="shared" si="151"/>
        <v>577.38137852303475</v>
      </c>
      <c r="N289" s="59">
        <f t="shared" si="152"/>
        <v>467.58488634336203</v>
      </c>
      <c r="O289" s="59">
        <f>'Kredyt Mieszkaniowy #naStart'!$N289+'Kredyt Mieszkaniowy #naStart'!$M289</f>
        <v>1044.9662648663968</v>
      </c>
      <c r="P289" s="59">
        <v>0</v>
      </c>
      <c r="Q289" s="59">
        <f t="shared" si="158"/>
        <v>0</v>
      </c>
      <c r="R289" s="59">
        <f t="shared" si="150"/>
        <v>467.58488634336209</v>
      </c>
      <c r="S289" s="59">
        <f t="shared" si="159"/>
        <v>1044.9662648663968</v>
      </c>
      <c r="T289" s="58">
        <f t="shared" si="170"/>
        <v>39292.847591879159</v>
      </c>
      <c r="U289" s="58">
        <f t="shared" si="153"/>
        <v>288.69068926151738</v>
      </c>
      <c r="V289" s="58">
        <f t="shared" si="154"/>
        <v>233.79244317168101</v>
      </c>
      <c r="W289" s="58">
        <f t="shared" si="171"/>
        <v>522.48313243319842</v>
      </c>
      <c r="Y289" s="84">
        <v>261</v>
      </c>
      <c r="Z289" s="85">
        <f t="shared" si="177"/>
        <v>152227.57083036081</v>
      </c>
      <c r="AA289" s="85">
        <f t="shared" si="172"/>
        <v>1118.4397426239473</v>
      </c>
      <c r="AB289" s="85">
        <f t="shared" si="173"/>
        <v>905.7540464406469</v>
      </c>
      <c r="AC289" s="85">
        <f t="shared" si="160"/>
        <v>2024.1937890645941</v>
      </c>
      <c r="AD289" s="86">
        <f t="shared" si="161"/>
        <v>456.74439176499891</v>
      </c>
      <c r="AE289" s="50"/>
      <c r="AF289" s="84">
        <v>261</v>
      </c>
      <c r="AG289" s="85">
        <f t="shared" si="178"/>
        <v>83333.333333332965</v>
      </c>
      <c r="AH289" s="85">
        <f t="shared" si="162"/>
        <v>833.33333333333337</v>
      </c>
      <c r="AI289" s="85">
        <f t="shared" si="179"/>
        <v>495.83333333333115</v>
      </c>
      <c r="AJ289" s="85">
        <f t="shared" si="174"/>
        <v>1329.1666666666645</v>
      </c>
      <c r="AK289" s="86">
        <f t="shared" si="163"/>
        <v>-238.28273063293068</v>
      </c>
      <c r="AM289" s="80">
        <v>261</v>
      </c>
      <c r="AN289" s="59">
        <f t="shared" si="175"/>
        <v>117878.54277563814</v>
      </c>
      <c r="AO289" s="59">
        <f t="shared" si="155"/>
        <v>866.07206778455691</v>
      </c>
      <c r="AP289" s="59">
        <f t="shared" si="156"/>
        <v>701.37732951504688</v>
      </c>
      <c r="AQ289" s="59">
        <f t="shared" si="164"/>
        <v>1567.4493972996038</v>
      </c>
      <c r="AR289" s="59">
        <f t="shared" si="176"/>
        <v>1567.4493972996038</v>
      </c>
      <c r="AS289" s="59">
        <v>0</v>
      </c>
      <c r="AT289" s="88">
        <f>IF(Obliczenia!$D$28="nie można skorzystać z programu",0,AR289-J289)</f>
        <v>8.6401996668428183E-12</v>
      </c>
    </row>
    <row r="290" spans="1:46" ht="14.1" customHeight="1" x14ac:dyDescent="0.3">
      <c r="A290" s="38"/>
      <c r="B290" s="38"/>
      <c r="C290" s="38"/>
      <c r="D290" s="80">
        <v>262</v>
      </c>
      <c r="E290" s="81">
        <f t="shared" si="165"/>
        <v>117012.47070785293</v>
      </c>
      <c r="F290" s="81">
        <f t="shared" si="165"/>
        <v>871.22519658787019</v>
      </c>
      <c r="G290" s="81">
        <f t="shared" si="165"/>
        <v>696.22420071172496</v>
      </c>
      <c r="H290" s="81">
        <f t="shared" si="166"/>
        <v>696.22420071172496</v>
      </c>
      <c r="I290" s="81">
        <f t="shared" si="167"/>
        <v>1567.4493972995951</v>
      </c>
      <c r="J290" s="82">
        <f t="shared" si="157"/>
        <v>1567.4493972995951</v>
      </c>
      <c r="K290" s="83">
        <f t="shared" si="168"/>
        <v>0</v>
      </c>
      <c r="L290" s="59">
        <f t="shared" si="169"/>
        <v>78008.313805235288</v>
      </c>
      <c r="M290" s="59">
        <f t="shared" si="151"/>
        <v>580.81679772524683</v>
      </c>
      <c r="N290" s="59">
        <f t="shared" si="152"/>
        <v>464.14946714114996</v>
      </c>
      <c r="O290" s="59">
        <f>'Kredyt Mieszkaniowy #naStart'!$N290+'Kredyt Mieszkaniowy #naStart'!$M290</f>
        <v>1044.9662648663968</v>
      </c>
      <c r="P290" s="59">
        <v>0</v>
      </c>
      <c r="Q290" s="59">
        <f t="shared" si="158"/>
        <v>0</v>
      </c>
      <c r="R290" s="59">
        <f t="shared" si="150"/>
        <v>464.14946714115001</v>
      </c>
      <c r="S290" s="59">
        <f t="shared" si="159"/>
        <v>1044.9662648663968</v>
      </c>
      <c r="T290" s="59">
        <f t="shared" si="170"/>
        <v>39004.156902617644</v>
      </c>
      <c r="U290" s="58">
        <f t="shared" si="153"/>
        <v>290.40839886262341</v>
      </c>
      <c r="V290" s="59">
        <f t="shared" si="154"/>
        <v>232.07473357057498</v>
      </c>
      <c r="W290" s="58">
        <f t="shared" si="171"/>
        <v>522.48313243319842</v>
      </c>
      <c r="Y290" s="84">
        <v>262</v>
      </c>
      <c r="Z290" s="85">
        <f t="shared" si="177"/>
        <v>151109.13108773687</v>
      </c>
      <c r="AA290" s="85">
        <f t="shared" si="172"/>
        <v>1125.0944590925599</v>
      </c>
      <c r="AB290" s="85">
        <f t="shared" si="173"/>
        <v>899.09932997203441</v>
      </c>
      <c r="AC290" s="85">
        <f t="shared" si="160"/>
        <v>2024.1937890645943</v>
      </c>
      <c r="AD290" s="86">
        <f t="shared" si="161"/>
        <v>456.74439176499914</v>
      </c>
      <c r="AE290" s="50"/>
      <c r="AF290" s="84">
        <v>262</v>
      </c>
      <c r="AG290" s="85">
        <f t="shared" si="178"/>
        <v>82499.999999999636</v>
      </c>
      <c r="AH290" s="85">
        <f t="shared" si="162"/>
        <v>833.33333333333337</v>
      </c>
      <c r="AI290" s="85">
        <f t="shared" si="179"/>
        <v>490.8749999999979</v>
      </c>
      <c r="AJ290" s="85">
        <f t="shared" si="174"/>
        <v>1324.2083333333312</v>
      </c>
      <c r="AK290" s="86">
        <f t="shared" si="163"/>
        <v>-243.24106396626394</v>
      </c>
      <c r="AM290" s="80">
        <v>262</v>
      </c>
      <c r="AN290" s="59">
        <f t="shared" si="175"/>
        <v>117012.47070785359</v>
      </c>
      <c r="AO290" s="59">
        <f t="shared" si="155"/>
        <v>871.22519658787519</v>
      </c>
      <c r="AP290" s="59">
        <f t="shared" si="156"/>
        <v>696.22420071172883</v>
      </c>
      <c r="AQ290" s="59">
        <f t="shared" si="164"/>
        <v>1567.449397299604</v>
      </c>
      <c r="AR290" s="59">
        <f t="shared" si="176"/>
        <v>1567.449397299604</v>
      </c>
      <c r="AS290" s="59">
        <v>0</v>
      </c>
      <c r="AT290" s="88">
        <f>IF(Obliczenia!$D$28="nie można skorzystać z programu",0,AR290-J290)</f>
        <v>8.8675733422860503E-12</v>
      </c>
    </row>
    <row r="291" spans="1:46" ht="14.1" customHeight="1" x14ac:dyDescent="0.3">
      <c r="A291" s="38"/>
      <c r="B291" s="38"/>
      <c r="C291" s="38"/>
      <c r="D291" s="80">
        <v>263</v>
      </c>
      <c r="E291" s="81">
        <f t="shared" si="165"/>
        <v>116141.24551126506</v>
      </c>
      <c r="F291" s="81">
        <f t="shared" si="165"/>
        <v>876.4089865075681</v>
      </c>
      <c r="G291" s="81">
        <f t="shared" si="165"/>
        <v>691.04041079202716</v>
      </c>
      <c r="H291" s="81">
        <f t="shared" si="166"/>
        <v>691.04041079202716</v>
      </c>
      <c r="I291" s="81">
        <f t="shared" si="167"/>
        <v>1567.4493972995951</v>
      </c>
      <c r="J291" s="82">
        <f t="shared" si="157"/>
        <v>1567.4493972995951</v>
      </c>
      <c r="K291" s="83">
        <f t="shared" si="168"/>
        <v>0</v>
      </c>
      <c r="L291" s="59">
        <f t="shared" si="169"/>
        <v>77427.497007510043</v>
      </c>
      <c r="M291" s="59">
        <f t="shared" si="151"/>
        <v>584.27265767171207</v>
      </c>
      <c r="N291" s="59">
        <f t="shared" si="152"/>
        <v>460.69360719468477</v>
      </c>
      <c r="O291" s="59">
        <f>'Kredyt Mieszkaniowy #naStart'!$N291+'Kredyt Mieszkaniowy #naStart'!$M291</f>
        <v>1044.9662648663968</v>
      </c>
      <c r="P291" s="59">
        <v>0</v>
      </c>
      <c r="Q291" s="59">
        <f t="shared" si="158"/>
        <v>0</v>
      </c>
      <c r="R291" s="59">
        <f t="shared" si="150"/>
        <v>460.69360719468477</v>
      </c>
      <c r="S291" s="59">
        <f t="shared" si="159"/>
        <v>1044.9662648663968</v>
      </c>
      <c r="T291" s="58">
        <f t="shared" si="170"/>
        <v>38713.748503755021</v>
      </c>
      <c r="U291" s="58">
        <f t="shared" si="153"/>
        <v>292.13632883585603</v>
      </c>
      <c r="V291" s="58">
        <f t="shared" si="154"/>
        <v>230.34680359734239</v>
      </c>
      <c r="W291" s="58">
        <f t="shared" si="171"/>
        <v>522.48313243319842</v>
      </c>
      <c r="Y291" s="84">
        <v>263</v>
      </c>
      <c r="Z291" s="85">
        <f t="shared" si="177"/>
        <v>149984.0366286443</v>
      </c>
      <c r="AA291" s="85">
        <f t="shared" si="172"/>
        <v>1131.7887711241608</v>
      </c>
      <c r="AB291" s="85">
        <f t="shared" si="173"/>
        <v>892.40501794043371</v>
      </c>
      <c r="AC291" s="85">
        <f t="shared" si="160"/>
        <v>2024.1937890645945</v>
      </c>
      <c r="AD291" s="86">
        <f t="shared" si="161"/>
        <v>456.74439176499936</v>
      </c>
      <c r="AE291" s="50"/>
      <c r="AF291" s="84">
        <v>263</v>
      </c>
      <c r="AG291" s="85">
        <f t="shared" si="178"/>
        <v>81666.666666666308</v>
      </c>
      <c r="AH291" s="85">
        <f t="shared" si="162"/>
        <v>833.33333333333337</v>
      </c>
      <c r="AI291" s="85">
        <f t="shared" si="179"/>
        <v>485.91666666666458</v>
      </c>
      <c r="AJ291" s="85">
        <f t="shared" si="174"/>
        <v>1319.249999999998</v>
      </c>
      <c r="AK291" s="86">
        <f t="shared" si="163"/>
        <v>-248.19939729959719</v>
      </c>
      <c r="AM291" s="80">
        <v>263</v>
      </c>
      <c r="AN291" s="59">
        <f t="shared" si="175"/>
        <v>116141.2455112657</v>
      </c>
      <c r="AO291" s="59">
        <f t="shared" si="155"/>
        <v>876.40898650757299</v>
      </c>
      <c r="AP291" s="59">
        <f t="shared" si="156"/>
        <v>691.04041079203091</v>
      </c>
      <c r="AQ291" s="59">
        <f t="shared" si="164"/>
        <v>1567.4493972996038</v>
      </c>
      <c r="AR291" s="59">
        <f t="shared" si="176"/>
        <v>1567.4493972996038</v>
      </c>
      <c r="AS291" s="59">
        <v>0</v>
      </c>
      <c r="AT291" s="88">
        <f>IF(Obliczenia!$D$28="nie można skorzystać z programu",0,AR291-J291)</f>
        <v>8.6401996668428183E-12</v>
      </c>
    </row>
    <row r="292" spans="1:46" ht="14.1" customHeight="1" x14ac:dyDescent="0.3">
      <c r="A292" s="38"/>
      <c r="B292" s="38"/>
      <c r="C292" s="38"/>
      <c r="D292" s="80">
        <v>264</v>
      </c>
      <c r="E292" s="81">
        <f t="shared" si="165"/>
        <v>115264.8365247575</v>
      </c>
      <c r="F292" s="81">
        <f t="shared" si="165"/>
        <v>881.62361997728817</v>
      </c>
      <c r="G292" s="81">
        <f t="shared" si="165"/>
        <v>685.8257773223072</v>
      </c>
      <c r="H292" s="81">
        <f t="shared" si="166"/>
        <v>685.82577732230709</v>
      </c>
      <c r="I292" s="81">
        <f t="shared" si="167"/>
        <v>1567.4493972995951</v>
      </c>
      <c r="J292" s="82">
        <f t="shared" si="157"/>
        <v>1567.4493972995951</v>
      </c>
      <c r="K292" s="83">
        <f t="shared" si="168"/>
        <v>0</v>
      </c>
      <c r="L292" s="59">
        <f t="shared" si="169"/>
        <v>76843.224349838332</v>
      </c>
      <c r="M292" s="59">
        <f t="shared" si="151"/>
        <v>587.74907998485878</v>
      </c>
      <c r="N292" s="59">
        <f t="shared" si="152"/>
        <v>457.21718488153812</v>
      </c>
      <c r="O292" s="59">
        <f>'Kredyt Mieszkaniowy #naStart'!$N292+'Kredyt Mieszkaniowy #naStart'!$M292</f>
        <v>1044.9662648663968</v>
      </c>
      <c r="P292" s="59">
        <v>0</v>
      </c>
      <c r="Q292" s="59">
        <f t="shared" si="158"/>
        <v>0</v>
      </c>
      <c r="R292" s="59">
        <f t="shared" si="150"/>
        <v>457.21718488153806</v>
      </c>
      <c r="S292" s="59">
        <f t="shared" si="159"/>
        <v>1044.9662648663968</v>
      </c>
      <c r="T292" s="59">
        <f t="shared" si="170"/>
        <v>38421.612174919166</v>
      </c>
      <c r="U292" s="58">
        <f t="shared" si="153"/>
        <v>293.87453999242939</v>
      </c>
      <c r="V292" s="59">
        <f t="shared" si="154"/>
        <v>228.60859244076906</v>
      </c>
      <c r="W292" s="58">
        <f t="shared" si="171"/>
        <v>522.48313243319842</v>
      </c>
      <c r="Y292" s="84">
        <v>264</v>
      </c>
      <c r="Z292" s="85">
        <f t="shared" si="177"/>
        <v>148852.24785752015</v>
      </c>
      <c r="AA292" s="85">
        <f t="shared" si="172"/>
        <v>1138.5229143123495</v>
      </c>
      <c r="AB292" s="85">
        <f t="shared" si="173"/>
        <v>885.67087475224503</v>
      </c>
      <c r="AC292" s="85">
        <f t="shared" si="160"/>
        <v>2024.1937890645945</v>
      </c>
      <c r="AD292" s="86">
        <f t="shared" si="161"/>
        <v>456.74439176499936</v>
      </c>
      <c r="AE292" s="50"/>
      <c r="AF292" s="84">
        <v>264</v>
      </c>
      <c r="AG292" s="85">
        <f t="shared" si="178"/>
        <v>80833.333333332979</v>
      </c>
      <c r="AH292" s="85">
        <f t="shared" si="162"/>
        <v>833.33333333333337</v>
      </c>
      <c r="AI292" s="85">
        <f t="shared" si="179"/>
        <v>480.95833333333127</v>
      </c>
      <c r="AJ292" s="85">
        <f t="shared" si="174"/>
        <v>1314.2916666666647</v>
      </c>
      <c r="AK292" s="86">
        <f t="shared" si="163"/>
        <v>-253.15773063293045</v>
      </c>
      <c r="AM292" s="80">
        <v>264</v>
      </c>
      <c r="AN292" s="59">
        <f t="shared" si="175"/>
        <v>115264.83652475814</v>
      </c>
      <c r="AO292" s="59">
        <f t="shared" si="155"/>
        <v>881.62361997729295</v>
      </c>
      <c r="AP292" s="59">
        <f t="shared" si="156"/>
        <v>685.82577732231096</v>
      </c>
      <c r="AQ292" s="59">
        <f t="shared" si="164"/>
        <v>1567.4493972996038</v>
      </c>
      <c r="AR292" s="59">
        <f t="shared" si="176"/>
        <v>1567.4493972996038</v>
      </c>
      <c r="AS292" s="59">
        <v>0</v>
      </c>
      <c r="AT292" s="88">
        <f>IF(Obliczenia!$D$28="nie można skorzystać z programu",0,AR292-J292)</f>
        <v>8.6401996668428183E-12</v>
      </c>
    </row>
    <row r="293" spans="1:46" ht="14.1" customHeight="1" x14ac:dyDescent="0.3">
      <c r="A293" s="38"/>
      <c r="B293" s="38"/>
      <c r="C293" s="38"/>
      <c r="D293" s="80">
        <v>265</v>
      </c>
      <c r="E293" s="81">
        <f t="shared" si="165"/>
        <v>114383.2129047802</v>
      </c>
      <c r="F293" s="81">
        <f t="shared" si="165"/>
        <v>886.86928051615314</v>
      </c>
      <c r="G293" s="81">
        <f t="shared" si="165"/>
        <v>680.58011678344224</v>
      </c>
      <c r="H293" s="81">
        <f t="shared" si="166"/>
        <v>680.58011678344224</v>
      </c>
      <c r="I293" s="81">
        <f t="shared" si="167"/>
        <v>1567.4493972995951</v>
      </c>
      <c r="J293" s="82">
        <f t="shared" si="157"/>
        <v>1567.4493972995951</v>
      </c>
      <c r="K293" s="83">
        <f t="shared" si="168"/>
        <v>0</v>
      </c>
      <c r="L293" s="59">
        <f t="shared" si="169"/>
        <v>76255.475269853472</v>
      </c>
      <c r="M293" s="59">
        <f t="shared" si="151"/>
        <v>591.24618701076872</v>
      </c>
      <c r="N293" s="59">
        <f t="shared" si="152"/>
        <v>453.72007785562818</v>
      </c>
      <c r="O293" s="59">
        <f>'Kredyt Mieszkaniowy #naStart'!$N293+'Kredyt Mieszkaniowy #naStart'!$M293</f>
        <v>1044.9662648663968</v>
      </c>
      <c r="P293" s="59">
        <v>0</v>
      </c>
      <c r="Q293" s="59">
        <f t="shared" si="158"/>
        <v>0</v>
      </c>
      <c r="R293" s="59">
        <f t="shared" si="150"/>
        <v>453.72007785562812</v>
      </c>
      <c r="S293" s="59">
        <f t="shared" si="159"/>
        <v>1044.9662648663968</v>
      </c>
      <c r="T293" s="58">
        <f t="shared" si="170"/>
        <v>38127.737634926736</v>
      </c>
      <c r="U293" s="58">
        <f t="shared" si="153"/>
        <v>295.62309350538436</v>
      </c>
      <c r="V293" s="58">
        <f t="shared" si="154"/>
        <v>226.86003892781409</v>
      </c>
      <c r="W293" s="58">
        <f t="shared" si="171"/>
        <v>522.48313243319842</v>
      </c>
      <c r="Y293" s="84">
        <v>265</v>
      </c>
      <c r="Z293" s="85">
        <f t="shared" si="177"/>
        <v>147713.72494320781</v>
      </c>
      <c r="AA293" s="85">
        <f t="shared" si="172"/>
        <v>1145.2971256525082</v>
      </c>
      <c r="AB293" s="85">
        <f t="shared" si="173"/>
        <v>878.89666341208658</v>
      </c>
      <c r="AC293" s="85">
        <f t="shared" si="160"/>
        <v>2024.1937890645947</v>
      </c>
      <c r="AD293" s="86">
        <f t="shared" si="161"/>
        <v>456.74439176499959</v>
      </c>
      <c r="AE293" s="50"/>
      <c r="AF293" s="84">
        <v>265</v>
      </c>
      <c r="AG293" s="85">
        <f t="shared" si="178"/>
        <v>79999.999999999651</v>
      </c>
      <c r="AH293" s="85">
        <f t="shared" si="162"/>
        <v>833.33333333333337</v>
      </c>
      <c r="AI293" s="85">
        <f t="shared" si="179"/>
        <v>475.99999999999795</v>
      </c>
      <c r="AJ293" s="85">
        <f t="shared" si="174"/>
        <v>1309.3333333333312</v>
      </c>
      <c r="AK293" s="86">
        <f t="shared" si="163"/>
        <v>-258.11606396626394</v>
      </c>
      <c r="AM293" s="80">
        <v>265</v>
      </c>
      <c r="AN293" s="59">
        <f t="shared" si="175"/>
        <v>114383.21290478084</v>
      </c>
      <c r="AO293" s="59">
        <f t="shared" si="155"/>
        <v>886.86928051615803</v>
      </c>
      <c r="AP293" s="59">
        <f t="shared" si="156"/>
        <v>680.58011678344599</v>
      </c>
      <c r="AQ293" s="59">
        <f t="shared" si="164"/>
        <v>1567.449397299604</v>
      </c>
      <c r="AR293" s="59">
        <f t="shared" si="176"/>
        <v>1567.449397299604</v>
      </c>
      <c r="AS293" s="59">
        <v>0</v>
      </c>
      <c r="AT293" s="88">
        <f>IF(Obliczenia!$D$28="nie można skorzystać z programu",0,AR293-J293)</f>
        <v>8.8675733422860503E-12</v>
      </c>
    </row>
    <row r="294" spans="1:46" ht="14.1" customHeight="1" x14ac:dyDescent="0.3">
      <c r="A294" s="38"/>
      <c r="B294" s="38"/>
      <c r="C294" s="38"/>
      <c r="D294" s="80">
        <v>266</v>
      </c>
      <c r="E294" s="81">
        <f t="shared" si="165"/>
        <v>113496.34362426406</v>
      </c>
      <c r="F294" s="81">
        <f t="shared" si="165"/>
        <v>892.14615273522418</v>
      </c>
      <c r="G294" s="81">
        <f t="shared" si="165"/>
        <v>675.3032445643712</v>
      </c>
      <c r="H294" s="81">
        <f t="shared" si="166"/>
        <v>675.3032445643712</v>
      </c>
      <c r="I294" s="81">
        <f t="shared" si="167"/>
        <v>1567.4493972995951</v>
      </c>
      <c r="J294" s="82">
        <f t="shared" si="157"/>
        <v>1567.4493972995951</v>
      </c>
      <c r="K294" s="83">
        <f t="shared" si="168"/>
        <v>0</v>
      </c>
      <c r="L294" s="59">
        <f t="shared" si="169"/>
        <v>75664.229082842707</v>
      </c>
      <c r="M294" s="59">
        <f t="shared" si="151"/>
        <v>594.76410182348275</v>
      </c>
      <c r="N294" s="59">
        <f t="shared" si="152"/>
        <v>450.20216304291415</v>
      </c>
      <c r="O294" s="59">
        <f>'Kredyt Mieszkaniowy #naStart'!$N294+'Kredyt Mieszkaniowy #naStart'!$M294</f>
        <v>1044.9662648663968</v>
      </c>
      <c r="P294" s="59">
        <v>0</v>
      </c>
      <c r="Q294" s="59">
        <f t="shared" si="158"/>
        <v>0</v>
      </c>
      <c r="R294" s="59">
        <f t="shared" si="150"/>
        <v>450.20216304291409</v>
      </c>
      <c r="S294" s="59">
        <f t="shared" si="159"/>
        <v>1044.9662648663968</v>
      </c>
      <c r="T294" s="59">
        <f t="shared" si="170"/>
        <v>37832.114541421353</v>
      </c>
      <c r="U294" s="58">
        <f t="shared" si="153"/>
        <v>297.38205091174137</v>
      </c>
      <c r="V294" s="59">
        <f t="shared" si="154"/>
        <v>225.10108152145708</v>
      </c>
      <c r="W294" s="58">
        <f t="shared" si="171"/>
        <v>522.48313243319842</v>
      </c>
      <c r="Y294" s="84">
        <v>266</v>
      </c>
      <c r="Z294" s="85">
        <f t="shared" si="177"/>
        <v>146568.42781755529</v>
      </c>
      <c r="AA294" s="85">
        <f t="shared" si="172"/>
        <v>1152.1116435501406</v>
      </c>
      <c r="AB294" s="85">
        <f t="shared" si="173"/>
        <v>872.08214551445406</v>
      </c>
      <c r="AC294" s="85">
        <f t="shared" si="160"/>
        <v>2024.1937890645945</v>
      </c>
      <c r="AD294" s="86">
        <f t="shared" si="161"/>
        <v>456.74439176499936</v>
      </c>
      <c r="AE294" s="50"/>
      <c r="AF294" s="84">
        <v>266</v>
      </c>
      <c r="AG294" s="85">
        <f t="shared" si="178"/>
        <v>79166.666666666322</v>
      </c>
      <c r="AH294" s="85">
        <f t="shared" si="162"/>
        <v>833.33333333333337</v>
      </c>
      <c r="AI294" s="85">
        <f t="shared" si="179"/>
        <v>471.04166666666464</v>
      </c>
      <c r="AJ294" s="85">
        <f t="shared" si="174"/>
        <v>1304.374999999998</v>
      </c>
      <c r="AK294" s="86">
        <f t="shared" si="163"/>
        <v>-263.07439729959719</v>
      </c>
      <c r="AM294" s="80">
        <v>266</v>
      </c>
      <c r="AN294" s="59">
        <f t="shared" si="175"/>
        <v>113496.34362426469</v>
      </c>
      <c r="AO294" s="59">
        <f t="shared" si="155"/>
        <v>892.14615273522907</v>
      </c>
      <c r="AP294" s="59">
        <f t="shared" si="156"/>
        <v>675.30324456437495</v>
      </c>
      <c r="AQ294" s="59">
        <f t="shared" si="164"/>
        <v>1567.449397299604</v>
      </c>
      <c r="AR294" s="59">
        <f t="shared" si="176"/>
        <v>1567.449397299604</v>
      </c>
      <c r="AS294" s="59">
        <v>0</v>
      </c>
      <c r="AT294" s="88">
        <f>IF(Obliczenia!$D$28="nie można skorzystać z programu",0,AR294-J294)</f>
        <v>8.8675733422860503E-12</v>
      </c>
    </row>
    <row r="295" spans="1:46" ht="14.1" customHeight="1" x14ac:dyDescent="0.3">
      <c r="A295" s="38"/>
      <c r="B295" s="38"/>
      <c r="C295" s="38"/>
      <c r="D295" s="80">
        <v>267</v>
      </c>
      <c r="E295" s="81">
        <f t="shared" si="165"/>
        <v>112604.19747152884</v>
      </c>
      <c r="F295" s="81">
        <f t="shared" si="165"/>
        <v>897.45442234399877</v>
      </c>
      <c r="G295" s="81">
        <f t="shared" si="165"/>
        <v>669.9949749555966</v>
      </c>
      <c r="H295" s="81">
        <f t="shared" si="166"/>
        <v>669.99497495559649</v>
      </c>
      <c r="I295" s="81">
        <f t="shared" si="167"/>
        <v>1567.4493972995951</v>
      </c>
      <c r="J295" s="82">
        <f t="shared" si="157"/>
        <v>1567.4493972995951</v>
      </c>
      <c r="K295" s="83">
        <f t="shared" si="168"/>
        <v>0</v>
      </c>
      <c r="L295" s="59">
        <f t="shared" si="169"/>
        <v>75069.46498101922</v>
      </c>
      <c r="M295" s="59">
        <f t="shared" si="151"/>
        <v>598.30294822933251</v>
      </c>
      <c r="N295" s="59">
        <f t="shared" si="152"/>
        <v>446.66331663706438</v>
      </c>
      <c r="O295" s="59">
        <f>'Kredyt Mieszkaniowy #naStart'!$N295+'Kredyt Mieszkaniowy #naStart'!$M295</f>
        <v>1044.9662648663968</v>
      </c>
      <c r="P295" s="59">
        <v>0</v>
      </c>
      <c r="Q295" s="59">
        <f t="shared" si="158"/>
        <v>0</v>
      </c>
      <c r="R295" s="59">
        <f t="shared" si="150"/>
        <v>446.66331663706433</v>
      </c>
      <c r="S295" s="59">
        <f t="shared" si="159"/>
        <v>1044.9662648663968</v>
      </c>
      <c r="T295" s="58">
        <f t="shared" si="170"/>
        <v>37534.73249050961</v>
      </c>
      <c r="U295" s="58">
        <f t="shared" si="153"/>
        <v>299.15147411466626</v>
      </c>
      <c r="V295" s="58">
        <f t="shared" si="154"/>
        <v>223.33165831853219</v>
      </c>
      <c r="W295" s="58">
        <f t="shared" si="171"/>
        <v>522.48313243319842</v>
      </c>
      <c r="Y295" s="84">
        <v>267</v>
      </c>
      <c r="Z295" s="85">
        <f t="shared" si="177"/>
        <v>145416.31617400516</v>
      </c>
      <c r="AA295" s="85">
        <f t="shared" si="172"/>
        <v>1158.9667078292637</v>
      </c>
      <c r="AB295" s="85">
        <f t="shared" si="173"/>
        <v>865.22708123533073</v>
      </c>
      <c r="AC295" s="85">
        <f t="shared" si="160"/>
        <v>2024.1937890645945</v>
      </c>
      <c r="AD295" s="86">
        <f t="shared" si="161"/>
        <v>456.74439176499936</v>
      </c>
      <c r="AE295" s="50"/>
      <c r="AF295" s="84">
        <v>267</v>
      </c>
      <c r="AG295" s="85">
        <f t="shared" si="178"/>
        <v>78333.333333332994</v>
      </c>
      <c r="AH295" s="85">
        <f t="shared" si="162"/>
        <v>833.33333333333337</v>
      </c>
      <c r="AI295" s="85">
        <f t="shared" si="179"/>
        <v>466.08333333333132</v>
      </c>
      <c r="AJ295" s="85">
        <f t="shared" si="174"/>
        <v>1299.4166666666647</v>
      </c>
      <c r="AK295" s="86">
        <f t="shared" si="163"/>
        <v>-268.03273063293045</v>
      </c>
      <c r="AM295" s="80">
        <v>267</v>
      </c>
      <c r="AN295" s="59">
        <f t="shared" si="175"/>
        <v>112604.19747152946</v>
      </c>
      <c r="AO295" s="59">
        <f t="shared" si="155"/>
        <v>897.45442234400389</v>
      </c>
      <c r="AP295" s="59">
        <f t="shared" si="156"/>
        <v>669.99497495560036</v>
      </c>
      <c r="AQ295" s="59">
        <f t="shared" si="164"/>
        <v>1567.4493972996042</v>
      </c>
      <c r="AR295" s="59">
        <f t="shared" si="176"/>
        <v>1567.4493972996042</v>
      </c>
      <c r="AS295" s="59">
        <v>0</v>
      </c>
      <c r="AT295" s="88">
        <f>IF(Obliczenia!$D$28="nie można skorzystać z programu",0,AR295-J295)</f>
        <v>9.0949470177292824E-12</v>
      </c>
    </row>
    <row r="296" spans="1:46" ht="14.1" customHeight="1" x14ac:dyDescent="0.3">
      <c r="A296" s="38"/>
      <c r="B296" s="38"/>
      <c r="C296" s="38"/>
      <c r="D296" s="80">
        <v>268</v>
      </c>
      <c r="E296" s="81">
        <f t="shared" si="165"/>
        <v>111706.74304918482</v>
      </c>
      <c r="F296" s="81">
        <f t="shared" si="165"/>
        <v>902.79427615694544</v>
      </c>
      <c r="G296" s="81">
        <f t="shared" si="165"/>
        <v>664.65512114264982</v>
      </c>
      <c r="H296" s="81">
        <f t="shared" si="166"/>
        <v>664.65512114264982</v>
      </c>
      <c r="I296" s="81">
        <f t="shared" si="167"/>
        <v>1567.4493972995951</v>
      </c>
      <c r="J296" s="82">
        <f t="shared" si="157"/>
        <v>1567.4493972995951</v>
      </c>
      <c r="K296" s="83">
        <f t="shared" si="168"/>
        <v>0</v>
      </c>
      <c r="L296" s="59">
        <f t="shared" si="169"/>
        <v>74471.162032789885</v>
      </c>
      <c r="M296" s="59">
        <f t="shared" si="151"/>
        <v>601.86285077129696</v>
      </c>
      <c r="N296" s="59">
        <f t="shared" si="152"/>
        <v>443.10341409509988</v>
      </c>
      <c r="O296" s="59">
        <f>'Kredyt Mieszkaniowy #naStart'!$N296+'Kredyt Mieszkaniowy #naStart'!$M296</f>
        <v>1044.9662648663968</v>
      </c>
      <c r="P296" s="59">
        <v>0</v>
      </c>
      <c r="Q296" s="59">
        <f t="shared" si="158"/>
        <v>0</v>
      </c>
      <c r="R296" s="59">
        <f t="shared" si="150"/>
        <v>443.10341409509988</v>
      </c>
      <c r="S296" s="59">
        <f t="shared" si="159"/>
        <v>1044.9662648663968</v>
      </c>
      <c r="T296" s="59">
        <f t="shared" si="170"/>
        <v>37235.581016394943</v>
      </c>
      <c r="U296" s="58">
        <f t="shared" si="153"/>
        <v>300.93142538564848</v>
      </c>
      <c r="V296" s="59">
        <f t="shared" si="154"/>
        <v>221.55170704754994</v>
      </c>
      <c r="W296" s="58">
        <f t="shared" si="171"/>
        <v>522.48313243319842</v>
      </c>
      <c r="Y296" s="84">
        <v>268</v>
      </c>
      <c r="Z296" s="85">
        <f t="shared" si="177"/>
        <v>144257.34946617589</v>
      </c>
      <c r="AA296" s="85">
        <f t="shared" si="172"/>
        <v>1165.8625597408482</v>
      </c>
      <c r="AB296" s="85">
        <f t="shared" si="173"/>
        <v>858.33122932374658</v>
      </c>
      <c r="AC296" s="85">
        <f t="shared" si="160"/>
        <v>2024.1937890645947</v>
      </c>
      <c r="AD296" s="86">
        <f t="shared" si="161"/>
        <v>456.74439176499959</v>
      </c>
      <c r="AE296" s="50"/>
      <c r="AF296" s="84">
        <v>268</v>
      </c>
      <c r="AG296" s="85">
        <f t="shared" si="178"/>
        <v>77499.999999999665</v>
      </c>
      <c r="AH296" s="85">
        <f t="shared" si="162"/>
        <v>833.33333333333337</v>
      </c>
      <c r="AI296" s="85">
        <f t="shared" si="179"/>
        <v>461.12499999999807</v>
      </c>
      <c r="AJ296" s="85">
        <f t="shared" si="174"/>
        <v>1294.4583333333314</v>
      </c>
      <c r="AK296" s="86">
        <f t="shared" si="163"/>
        <v>-272.99106396626371</v>
      </c>
      <c r="AM296" s="80">
        <v>268</v>
      </c>
      <c r="AN296" s="59">
        <f t="shared" si="175"/>
        <v>111706.74304918546</v>
      </c>
      <c r="AO296" s="59">
        <f t="shared" si="155"/>
        <v>902.79427615695079</v>
      </c>
      <c r="AP296" s="59">
        <f t="shared" si="156"/>
        <v>664.65512114265357</v>
      </c>
      <c r="AQ296" s="59">
        <f t="shared" si="164"/>
        <v>1567.4493972996042</v>
      </c>
      <c r="AR296" s="59">
        <f t="shared" si="176"/>
        <v>1567.4493972996042</v>
      </c>
      <c r="AS296" s="59">
        <v>0</v>
      </c>
      <c r="AT296" s="88">
        <f>IF(Obliczenia!$D$28="nie można skorzystać z programu",0,AR296-J296)</f>
        <v>9.0949470177292824E-12</v>
      </c>
    </row>
    <row r="297" spans="1:46" ht="14.1" customHeight="1" x14ac:dyDescent="0.3">
      <c r="A297" s="38"/>
      <c r="B297" s="38"/>
      <c r="C297" s="38"/>
      <c r="D297" s="80">
        <v>269</v>
      </c>
      <c r="E297" s="81">
        <f t="shared" si="165"/>
        <v>110803.94877302788</v>
      </c>
      <c r="F297" s="81">
        <f t="shared" si="165"/>
        <v>908.16590210007917</v>
      </c>
      <c r="G297" s="81">
        <f t="shared" si="165"/>
        <v>659.28349519951587</v>
      </c>
      <c r="H297" s="81">
        <f t="shared" si="166"/>
        <v>659.28349519951587</v>
      </c>
      <c r="I297" s="81">
        <f t="shared" si="167"/>
        <v>1567.4493972995949</v>
      </c>
      <c r="J297" s="82">
        <f t="shared" si="157"/>
        <v>1567.4493972995949</v>
      </c>
      <c r="K297" s="83">
        <f t="shared" si="168"/>
        <v>0</v>
      </c>
      <c r="L297" s="59">
        <f t="shared" si="169"/>
        <v>73869.299182018585</v>
      </c>
      <c r="M297" s="59">
        <f t="shared" si="151"/>
        <v>605.44393473338607</v>
      </c>
      <c r="N297" s="59">
        <f t="shared" si="152"/>
        <v>439.5223301330106</v>
      </c>
      <c r="O297" s="59">
        <f>'Kredyt Mieszkaniowy #naStart'!$N297+'Kredyt Mieszkaniowy #naStart'!$M297</f>
        <v>1044.9662648663966</v>
      </c>
      <c r="P297" s="59">
        <v>0</v>
      </c>
      <c r="Q297" s="59">
        <f t="shared" si="158"/>
        <v>0</v>
      </c>
      <c r="R297" s="59">
        <f t="shared" si="150"/>
        <v>439.52233013301054</v>
      </c>
      <c r="S297" s="59">
        <f t="shared" si="159"/>
        <v>1044.9662648663966</v>
      </c>
      <c r="T297" s="58">
        <f t="shared" si="170"/>
        <v>36934.649591009293</v>
      </c>
      <c r="U297" s="58">
        <f t="shared" si="153"/>
        <v>302.72196736669304</v>
      </c>
      <c r="V297" s="58">
        <f t="shared" si="154"/>
        <v>219.7611650665053</v>
      </c>
      <c r="W297" s="58">
        <f t="shared" si="171"/>
        <v>522.48313243319831</v>
      </c>
      <c r="Y297" s="84">
        <v>269</v>
      </c>
      <c r="Z297" s="85">
        <f t="shared" si="177"/>
        <v>143091.48690643505</v>
      </c>
      <c r="AA297" s="85">
        <f t="shared" si="172"/>
        <v>1172.7994419713059</v>
      </c>
      <c r="AB297" s="85">
        <f t="shared" si="173"/>
        <v>851.39434709328862</v>
      </c>
      <c r="AC297" s="85">
        <f t="shared" si="160"/>
        <v>2024.1937890645945</v>
      </c>
      <c r="AD297" s="86">
        <f t="shared" si="161"/>
        <v>456.74439176499959</v>
      </c>
      <c r="AE297" s="50"/>
      <c r="AF297" s="84">
        <v>269</v>
      </c>
      <c r="AG297" s="85">
        <f t="shared" si="178"/>
        <v>76666.666666666337</v>
      </c>
      <c r="AH297" s="85">
        <f t="shared" si="162"/>
        <v>833.33333333333337</v>
      </c>
      <c r="AI297" s="85">
        <f t="shared" si="179"/>
        <v>456.16666666666475</v>
      </c>
      <c r="AJ297" s="85">
        <f t="shared" si="174"/>
        <v>1289.4999999999982</v>
      </c>
      <c r="AK297" s="86">
        <f t="shared" si="163"/>
        <v>-277.94939729959674</v>
      </c>
      <c r="AM297" s="80">
        <v>269</v>
      </c>
      <c r="AN297" s="59">
        <f t="shared" si="175"/>
        <v>110803.9487730285</v>
      </c>
      <c r="AO297" s="59">
        <f t="shared" si="155"/>
        <v>908.16590210008428</v>
      </c>
      <c r="AP297" s="59">
        <f t="shared" si="156"/>
        <v>659.28349519951962</v>
      </c>
      <c r="AQ297" s="59">
        <f t="shared" si="164"/>
        <v>1567.4493972996038</v>
      </c>
      <c r="AR297" s="59">
        <f t="shared" si="176"/>
        <v>1567.4493972996038</v>
      </c>
      <c r="AS297" s="59">
        <v>0</v>
      </c>
      <c r="AT297" s="88">
        <f>IF(Obliczenia!$D$28="nie można skorzystać z programu",0,AR297-J297)</f>
        <v>8.8675733422860503E-12</v>
      </c>
    </row>
    <row r="298" spans="1:46" ht="14.1" customHeight="1" x14ac:dyDescent="0.3">
      <c r="A298" s="38"/>
      <c r="B298" s="38"/>
      <c r="C298" s="38"/>
      <c r="D298" s="80">
        <v>270</v>
      </c>
      <c r="E298" s="81">
        <f t="shared" si="165"/>
        <v>109895.7828709278</v>
      </c>
      <c r="F298" s="81">
        <f t="shared" si="165"/>
        <v>913.56948921757476</v>
      </c>
      <c r="G298" s="81">
        <f t="shared" si="165"/>
        <v>653.87990808202051</v>
      </c>
      <c r="H298" s="81">
        <f t="shared" si="166"/>
        <v>653.87990808202051</v>
      </c>
      <c r="I298" s="81">
        <f t="shared" si="167"/>
        <v>1567.4493972995951</v>
      </c>
      <c r="J298" s="82">
        <f t="shared" si="157"/>
        <v>1567.4493972995951</v>
      </c>
      <c r="K298" s="83">
        <f t="shared" si="168"/>
        <v>0</v>
      </c>
      <c r="L298" s="59">
        <f t="shared" si="169"/>
        <v>73263.855247285202</v>
      </c>
      <c r="M298" s="59">
        <f t="shared" si="151"/>
        <v>609.04632614504987</v>
      </c>
      <c r="N298" s="59">
        <f t="shared" si="152"/>
        <v>435.91993872134702</v>
      </c>
      <c r="O298" s="59">
        <f>'Kredyt Mieszkaniowy #naStart'!$N298+'Kredyt Mieszkaniowy #naStart'!$M298</f>
        <v>1044.9662648663968</v>
      </c>
      <c r="P298" s="59">
        <v>0</v>
      </c>
      <c r="Q298" s="59">
        <f t="shared" si="158"/>
        <v>0</v>
      </c>
      <c r="R298" s="59">
        <f t="shared" si="150"/>
        <v>435.91993872134697</v>
      </c>
      <c r="S298" s="59">
        <f t="shared" si="159"/>
        <v>1044.9662648663968</v>
      </c>
      <c r="T298" s="59">
        <f t="shared" si="170"/>
        <v>36631.927623642601</v>
      </c>
      <c r="U298" s="58">
        <f t="shared" si="153"/>
        <v>304.52316307252494</v>
      </c>
      <c r="V298" s="59">
        <f t="shared" si="154"/>
        <v>217.95996936067351</v>
      </c>
      <c r="W298" s="58">
        <f t="shared" si="171"/>
        <v>522.48313243319842</v>
      </c>
      <c r="Y298" s="84">
        <v>270</v>
      </c>
      <c r="Z298" s="85">
        <f t="shared" si="177"/>
        <v>141918.68746446376</v>
      </c>
      <c r="AA298" s="85">
        <f t="shared" si="172"/>
        <v>1179.7775986510353</v>
      </c>
      <c r="AB298" s="85">
        <f t="shared" si="173"/>
        <v>844.41619041355943</v>
      </c>
      <c r="AC298" s="85">
        <f t="shared" si="160"/>
        <v>2024.1937890645947</v>
      </c>
      <c r="AD298" s="86">
        <f t="shared" si="161"/>
        <v>456.74439176499959</v>
      </c>
      <c r="AE298" s="50"/>
      <c r="AF298" s="84">
        <v>270</v>
      </c>
      <c r="AG298" s="85">
        <f t="shared" si="178"/>
        <v>75833.333333333008</v>
      </c>
      <c r="AH298" s="85">
        <f t="shared" si="162"/>
        <v>833.33333333333337</v>
      </c>
      <c r="AI298" s="85">
        <f t="shared" si="179"/>
        <v>451.20833333333144</v>
      </c>
      <c r="AJ298" s="85">
        <f t="shared" si="174"/>
        <v>1284.5416666666647</v>
      </c>
      <c r="AK298" s="86">
        <f t="shared" si="163"/>
        <v>-282.90773063293045</v>
      </c>
      <c r="AM298" s="80">
        <v>270</v>
      </c>
      <c r="AN298" s="59">
        <f t="shared" si="175"/>
        <v>109895.78287092842</v>
      </c>
      <c r="AO298" s="59">
        <f t="shared" si="155"/>
        <v>913.56948921757999</v>
      </c>
      <c r="AP298" s="59">
        <f t="shared" si="156"/>
        <v>653.87990808202414</v>
      </c>
      <c r="AQ298" s="59">
        <f t="shared" si="164"/>
        <v>1567.4493972996042</v>
      </c>
      <c r="AR298" s="59">
        <f t="shared" si="176"/>
        <v>1567.4493972996042</v>
      </c>
      <c r="AS298" s="59">
        <v>0</v>
      </c>
      <c r="AT298" s="88">
        <f>IF(Obliczenia!$D$28="nie można skorzystać z programu",0,AR298-J298)</f>
        <v>9.0949470177292824E-12</v>
      </c>
    </row>
    <row r="299" spans="1:46" ht="14.1" customHeight="1" x14ac:dyDescent="0.3">
      <c r="A299" s="38"/>
      <c r="B299" s="38"/>
      <c r="C299" s="38"/>
      <c r="D299" s="80">
        <v>271</v>
      </c>
      <c r="E299" s="81">
        <f t="shared" si="165"/>
        <v>108982.21338171023</v>
      </c>
      <c r="F299" s="81">
        <f t="shared" si="165"/>
        <v>919.00522767841937</v>
      </c>
      <c r="G299" s="81">
        <f t="shared" si="165"/>
        <v>648.44416962117589</v>
      </c>
      <c r="H299" s="81">
        <f t="shared" si="166"/>
        <v>648.44416962117589</v>
      </c>
      <c r="I299" s="81">
        <f t="shared" si="167"/>
        <v>1567.4493972995951</v>
      </c>
      <c r="J299" s="82">
        <f t="shared" si="157"/>
        <v>1567.4493972995951</v>
      </c>
      <c r="K299" s="83">
        <f t="shared" si="168"/>
        <v>0</v>
      </c>
      <c r="L299" s="59">
        <f t="shared" si="169"/>
        <v>72654.808921140153</v>
      </c>
      <c r="M299" s="59">
        <f t="shared" si="151"/>
        <v>612.67015178561292</v>
      </c>
      <c r="N299" s="59">
        <f t="shared" si="152"/>
        <v>432.29611308078393</v>
      </c>
      <c r="O299" s="59">
        <f>'Kredyt Mieszkaniowy #naStart'!$N299+'Kredyt Mieszkaniowy #naStart'!$M299</f>
        <v>1044.9662648663968</v>
      </c>
      <c r="P299" s="59">
        <v>0</v>
      </c>
      <c r="Q299" s="59">
        <f t="shared" si="158"/>
        <v>0</v>
      </c>
      <c r="R299" s="59">
        <f t="shared" si="150"/>
        <v>432.29611308078393</v>
      </c>
      <c r="S299" s="59">
        <f t="shared" si="159"/>
        <v>1044.9662648663968</v>
      </c>
      <c r="T299" s="58">
        <f t="shared" si="170"/>
        <v>36327.404460570076</v>
      </c>
      <c r="U299" s="58">
        <f t="shared" si="153"/>
        <v>306.33507589280646</v>
      </c>
      <c r="V299" s="58">
        <f t="shared" si="154"/>
        <v>216.14805654039196</v>
      </c>
      <c r="W299" s="58">
        <f t="shared" si="171"/>
        <v>522.48313243319842</v>
      </c>
      <c r="Y299" s="84">
        <v>271</v>
      </c>
      <c r="Z299" s="85">
        <f t="shared" si="177"/>
        <v>140738.90986581272</v>
      </c>
      <c r="AA299" s="85">
        <f t="shared" si="172"/>
        <v>1186.797275363009</v>
      </c>
      <c r="AB299" s="85">
        <f t="shared" si="173"/>
        <v>837.39651370158572</v>
      </c>
      <c r="AC299" s="85">
        <f t="shared" si="160"/>
        <v>2024.1937890645947</v>
      </c>
      <c r="AD299" s="86">
        <f t="shared" si="161"/>
        <v>456.74439176499959</v>
      </c>
      <c r="AE299" s="50"/>
      <c r="AF299" s="84">
        <v>271</v>
      </c>
      <c r="AG299" s="85">
        <f t="shared" si="178"/>
        <v>74999.99999999968</v>
      </c>
      <c r="AH299" s="85">
        <f t="shared" si="162"/>
        <v>833.33333333333337</v>
      </c>
      <c r="AI299" s="85">
        <f t="shared" si="179"/>
        <v>446.24999999999812</v>
      </c>
      <c r="AJ299" s="85">
        <f t="shared" si="174"/>
        <v>1279.5833333333314</v>
      </c>
      <c r="AK299" s="86">
        <f t="shared" si="163"/>
        <v>-287.86606396626371</v>
      </c>
      <c r="AM299" s="80">
        <v>271</v>
      </c>
      <c r="AN299" s="59">
        <f t="shared" si="175"/>
        <v>108982.21338171084</v>
      </c>
      <c r="AO299" s="59">
        <f t="shared" si="155"/>
        <v>919.00522767842438</v>
      </c>
      <c r="AP299" s="59">
        <f t="shared" si="156"/>
        <v>648.44416962117953</v>
      </c>
      <c r="AQ299" s="59">
        <f t="shared" si="164"/>
        <v>1567.4493972996038</v>
      </c>
      <c r="AR299" s="59">
        <f t="shared" si="176"/>
        <v>1567.4493972996038</v>
      </c>
      <c r="AS299" s="59">
        <v>0</v>
      </c>
      <c r="AT299" s="88">
        <f>IF(Obliczenia!$D$28="nie można skorzystać z programu",0,AR299-J299)</f>
        <v>8.6401996668428183E-12</v>
      </c>
    </row>
    <row r="300" spans="1:46" ht="14.1" customHeight="1" x14ac:dyDescent="0.3">
      <c r="A300" s="38"/>
      <c r="B300" s="38"/>
      <c r="C300" s="38"/>
      <c r="D300" s="80">
        <v>272</v>
      </c>
      <c r="E300" s="81">
        <f t="shared" si="165"/>
        <v>108063.2081540318</v>
      </c>
      <c r="F300" s="81">
        <f t="shared" si="165"/>
        <v>924.47330878310595</v>
      </c>
      <c r="G300" s="81">
        <f t="shared" si="165"/>
        <v>642.97608851648931</v>
      </c>
      <c r="H300" s="81">
        <f t="shared" si="166"/>
        <v>642.97608851648931</v>
      </c>
      <c r="I300" s="81">
        <f t="shared" si="167"/>
        <v>1567.4493972995951</v>
      </c>
      <c r="J300" s="82">
        <f t="shared" si="157"/>
        <v>1567.4493972995951</v>
      </c>
      <c r="K300" s="83">
        <f t="shared" si="168"/>
        <v>0</v>
      </c>
      <c r="L300" s="59">
        <f t="shared" si="169"/>
        <v>72042.13876935454</v>
      </c>
      <c r="M300" s="59">
        <f t="shared" si="151"/>
        <v>616.31553918873726</v>
      </c>
      <c r="N300" s="59">
        <f t="shared" si="152"/>
        <v>428.65072567765952</v>
      </c>
      <c r="O300" s="59">
        <f>'Kredyt Mieszkaniowy #naStart'!$N300+'Kredyt Mieszkaniowy #naStart'!$M300</f>
        <v>1044.9662648663968</v>
      </c>
      <c r="P300" s="59">
        <v>0</v>
      </c>
      <c r="Q300" s="59">
        <f t="shared" si="158"/>
        <v>0</v>
      </c>
      <c r="R300" s="59">
        <f t="shared" si="150"/>
        <v>428.65072567765958</v>
      </c>
      <c r="S300" s="59">
        <f t="shared" si="159"/>
        <v>1044.9662648663968</v>
      </c>
      <c r="T300" s="59">
        <f t="shared" si="170"/>
        <v>36021.06938467727</v>
      </c>
      <c r="U300" s="58">
        <f t="shared" si="153"/>
        <v>308.15776959436863</v>
      </c>
      <c r="V300" s="59">
        <f t="shared" si="154"/>
        <v>214.32536283882976</v>
      </c>
      <c r="W300" s="58">
        <f t="shared" si="171"/>
        <v>522.48313243319842</v>
      </c>
      <c r="Y300" s="84">
        <v>272</v>
      </c>
      <c r="Z300" s="85">
        <f t="shared" si="177"/>
        <v>139552.11259044972</v>
      </c>
      <c r="AA300" s="85">
        <f t="shared" si="172"/>
        <v>1193.8587191514189</v>
      </c>
      <c r="AB300" s="85">
        <f t="shared" si="173"/>
        <v>830.33506991317586</v>
      </c>
      <c r="AC300" s="85">
        <f t="shared" si="160"/>
        <v>2024.1937890645947</v>
      </c>
      <c r="AD300" s="86">
        <f t="shared" si="161"/>
        <v>456.74439176499959</v>
      </c>
      <c r="AE300" s="50"/>
      <c r="AF300" s="84">
        <v>272</v>
      </c>
      <c r="AG300" s="85">
        <f t="shared" si="178"/>
        <v>74166.666666666351</v>
      </c>
      <c r="AH300" s="85">
        <f t="shared" si="162"/>
        <v>833.33333333333337</v>
      </c>
      <c r="AI300" s="85">
        <f t="shared" si="179"/>
        <v>441.29166666666481</v>
      </c>
      <c r="AJ300" s="85">
        <f t="shared" si="174"/>
        <v>1274.6249999999982</v>
      </c>
      <c r="AK300" s="86">
        <f t="shared" si="163"/>
        <v>-292.82439729959697</v>
      </c>
      <c r="AM300" s="80">
        <v>272</v>
      </c>
      <c r="AN300" s="59">
        <f t="shared" si="175"/>
        <v>108063.20815403241</v>
      </c>
      <c r="AO300" s="59">
        <f t="shared" si="155"/>
        <v>924.47330878311107</v>
      </c>
      <c r="AP300" s="59">
        <f t="shared" si="156"/>
        <v>642.97608851649295</v>
      </c>
      <c r="AQ300" s="59">
        <f t="shared" si="164"/>
        <v>1567.449397299604</v>
      </c>
      <c r="AR300" s="59">
        <f t="shared" si="176"/>
        <v>1567.449397299604</v>
      </c>
      <c r="AS300" s="59">
        <v>0</v>
      </c>
      <c r="AT300" s="88">
        <f>IF(Obliczenia!$D$28="nie można skorzystać z programu",0,AR300-J300)</f>
        <v>8.8675733422860503E-12</v>
      </c>
    </row>
    <row r="301" spans="1:46" ht="14.1" customHeight="1" x14ac:dyDescent="0.3">
      <c r="A301" s="38"/>
      <c r="B301" s="38"/>
      <c r="C301" s="38"/>
      <c r="D301" s="80">
        <v>273</v>
      </c>
      <c r="E301" s="81">
        <f t="shared" si="165"/>
        <v>107138.73484524869</v>
      </c>
      <c r="F301" s="81">
        <f t="shared" si="165"/>
        <v>929.97392497036549</v>
      </c>
      <c r="G301" s="81">
        <f t="shared" si="165"/>
        <v>637.47547232922977</v>
      </c>
      <c r="H301" s="81">
        <f t="shared" si="166"/>
        <v>637.47547232922977</v>
      </c>
      <c r="I301" s="81">
        <f t="shared" si="167"/>
        <v>1567.4493972995951</v>
      </c>
      <c r="J301" s="82">
        <f t="shared" si="157"/>
        <v>1567.4493972995951</v>
      </c>
      <c r="K301" s="83">
        <f t="shared" si="168"/>
        <v>0</v>
      </c>
      <c r="L301" s="59">
        <f t="shared" si="169"/>
        <v>71425.823230165799</v>
      </c>
      <c r="M301" s="59">
        <f t="shared" si="151"/>
        <v>619.98261664691029</v>
      </c>
      <c r="N301" s="59">
        <f t="shared" si="152"/>
        <v>424.9836482194865</v>
      </c>
      <c r="O301" s="59">
        <f>'Kredyt Mieszkaniowy #naStart'!$N301+'Kredyt Mieszkaniowy #naStart'!$M301</f>
        <v>1044.9662648663968</v>
      </c>
      <c r="P301" s="59">
        <v>0</v>
      </c>
      <c r="Q301" s="59">
        <f t="shared" si="158"/>
        <v>0</v>
      </c>
      <c r="R301" s="59">
        <f t="shared" si="150"/>
        <v>424.98364821948655</v>
      </c>
      <c r="S301" s="59">
        <f t="shared" si="159"/>
        <v>1044.9662648663968</v>
      </c>
      <c r="T301" s="58">
        <f t="shared" si="170"/>
        <v>35712.9116150829</v>
      </c>
      <c r="U301" s="58">
        <f t="shared" si="153"/>
        <v>309.99130832345514</v>
      </c>
      <c r="V301" s="58">
        <f t="shared" si="154"/>
        <v>212.49182410974325</v>
      </c>
      <c r="W301" s="58">
        <f t="shared" si="171"/>
        <v>522.48313243319842</v>
      </c>
      <c r="Y301" s="84">
        <v>273</v>
      </c>
      <c r="Z301" s="85">
        <f t="shared" si="177"/>
        <v>138358.25387129831</v>
      </c>
      <c r="AA301" s="85">
        <f t="shared" si="172"/>
        <v>1200.96217853037</v>
      </c>
      <c r="AB301" s="85">
        <f t="shared" si="173"/>
        <v>823.23161053422496</v>
      </c>
      <c r="AC301" s="85">
        <f t="shared" si="160"/>
        <v>2024.193789064595</v>
      </c>
      <c r="AD301" s="86">
        <f t="shared" si="161"/>
        <v>456.74439176499982</v>
      </c>
      <c r="AE301" s="50"/>
      <c r="AF301" s="84">
        <v>273</v>
      </c>
      <c r="AG301" s="85">
        <f t="shared" si="178"/>
        <v>73333.333333333023</v>
      </c>
      <c r="AH301" s="85">
        <f t="shared" si="162"/>
        <v>833.33333333333337</v>
      </c>
      <c r="AI301" s="85">
        <f t="shared" si="179"/>
        <v>436.3333333333315</v>
      </c>
      <c r="AJ301" s="85">
        <f t="shared" si="174"/>
        <v>1269.6666666666649</v>
      </c>
      <c r="AK301" s="86">
        <f t="shared" si="163"/>
        <v>-297.78273063293022</v>
      </c>
      <c r="AM301" s="80">
        <v>273</v>
      </c>
      <c r="AN301" s="59">
        <f t="shared" si="175"/>
        <v>107138.7348452493</v>
      </c>
      <c r="AO301" s="59">
        <f t="shared" si="155"/>
        <v>929.97392497037049</v>
      </c>
      <c r="AP301" s="59">
        <f t="shared" si="156"/>
        <v>637.47547232923341</v>
      </c>
      <c r="AQ301" s="59">
        <f t="shared" si="164"/>
        <v>1567.4493972996038</v>
      </c>
      <c r="AR301" s="59">
        <f t="shared" si="176"/>
        <v>1567.4493972996038</v>
      </c>
      <c r="AS301" s="59">
        <v>0</v>
      </c>
      <c r="AT301" s="88">
        <f>IF(Obliczenia!$D$28="nie można skorzystać z programu",0,AR301-J301)</f>
        <v>8.6401996668428183E-12</v>
      </c>
    </row>
    <row r="302" spans="1:46" ht="14.1" customHeight="1" x14ac:dyDescent="0.3">
      <c r="A302" s="38"/>
      <c r="B302" s="38"/>
      <c r="C302" s="38"/>
      <c r="D302" s="80">
        <v>274</v>
      </c>
      <c r="E302" s="81">
        <f t="shared" si="165"/>
        <v>106208.76092027832</v>
      </c>
      <c r="F302" s="81">
        <f t="shared" si="165"/>
        <v>935.50726982393894</v>
      </c>
      <c r="G302" s="81">
        <f t="shared" si="165"/>
        <v>631.94212747565609</v>
      </c>
      <c r="H302" s="81">
        <f t="shared" si="166"/>
        <v>631.94212747565598</v>
      </c>
      <c r="I302" s="81">
        <f t="shared" si="167"/>
        <v>1567.4493972995949</v>
      </c>
      <c r="J302" s="82">
        <f t="shared" si="157"/>
        <v>1567.4493972995949</v>
      </c>
      <c r="K302" s="83">
        <f t="shared" si="168"/>
        <v>0</v>
      </c>
      <c r="L302" s="59">
        <f t="shared" si="169"/>
        <v>70805.840613518885</v>
      </c>
      <c r="M302" s="59">
        <f t="shared" si="151"/>
        <v>623.67151321595929</v>
      </c>
      <c r="N302" s="59">
        <f t="shared" si="152"/>
        <v>421.29475165043738</v>
      </c>
      <c r="O302" s="59">
        <f>'Kredyt Mieszkaniowy #naStart'!$N302+'Kredyt Mieszkaniowy #naStart'!$M302</f>
        <v>1044.9662648663966</v>
      </c>
      <c r="P302" s="59">
        <v>0</v>
      </c>
      <c r="Q302" s="59">
        <f t="shared" si="158"/>
        <v>0</v>
      </c>
      <c r="R302" s="59">
        <f t="shared" si="150"/>
        <v>421.29475165043732</v>
      </c>
      <c r="S302" s="59">
        <f t="shared" si="159"/>
        <v>1044.9662648663966</v>
      </c>
      <c r="T302" s="59">
        <f t="shared" si="170"/>
        <v>35402.920306759443</v>
      </c>
      <c r="U302" s="58">
        <f t="shared" si="153"/>
        <v>311.83575660797965</v>
      </c>
      <c r="V302" s="59">
        <f t="shared" si="154"/>
        <v>210.64737582521869</v>
      </c>
      <c r="W302" s="58">
        <f t="shared" si="171"/>
        <v>522.48313243319831</v>
      </c>
      <c r="Y302" s="84">
        <v>274</v>
      </c>
      <c r="Z302" s="85">
        <f t="shared" si="177"/>
        <v>137157.29169276793</v>
      </c>
      <c r="AA302" s="85">
        <f t="shared" si="172"/>
        <v>1208.1079034926258</v>
      </c>
      <c r="AB302" s="85">
        <f t="shared" si="173"/>
        <v>816.08588557196924</v>
      </c>
      <c r="AC302" s="85">
        <f t="shared" si="160"/>
        <v>2024.193789064595</v>
      </c>
      <c r="AD302" s="86">
        <f t="shared" si="161"/>
        <v>456.74439176500005</v>
      </c>
      <c r="AE302" s="50"/>
      <c r="AF302" s="84">
        <v>274</v>
      </c>
      <c r="AG302" s="85">
        <f t="shared" si="178"/>
        <v>72499.999999999694</v>
      </c>
      <c r="AH302" s="85">
        <f t="shared" si="162"/>
        <v>833.33333333333337</v>
      </c>
      <c r="AI302" s="85">
        <f t="shared" si="179"/>
        <v>431.37499999999824</v>
      </c>
      <c r="AJ302" s="85">
        <f t="shared" si="174"/>
        <v>1264.7083333333317</v>
      </c>
      <c r="AK302" s="86">
        <f t="shared" si="163"/>
        <v>-302.74106396626325</v>
      </c>
      <c r="AM302" s="80">
        <v>274</v>
      </c>
      <c r="AN302" s="59">
        <f t="shared" si="175"/>
        <v>106208.76092027893</v>
      </c>
      <c r="AO302" s="59">
        <f t="shared" si="155"/>
        <v>935.50726982394428</v>
      </c>
      <c r="AP302" s="59">
        <f t="shared" si="156"/>
        <v>631.94212747565973</v>
      </c>
      <c r="AQ302" s="59">
        <f t="shared" si="164"/>
        <v>1567.449397299604</v>
      </c>
      <c r="AR302" s="59">
        <f t="shared" si="176"/>
        <v>1567.449397299604</v>
      </c>
      <c r="AS302" s="59">
        <v>0</v>
      </c>
      <c r="AT302" s="88">
        <f>IF(Obliczenia!$D$28="nie można skorzystać z programu",0,AR302-J302)</f>
        <v>9.0949470177292824E-12</v>
      </c>
    </row>
    <row r="303" spans="1:46" ht="14.1" customHeight="1" x14ac:dyDescent="0.3">
      <c r="A303" s="38"/>
      <c r="B303" s="38"/>
      <c r="C303" s="38"/>
      <c r="D303" s="80">
        <v>275</v>
      </c>
      <c r="E303" s="81">
        <f t="shared" si="165"/>
        <v>105273.2536504544</v>
      </c>
      <c r="F303" s="81">
        <f t="shared" si="165"/>
        <v>941.07353807939171</v>
      </c>
      <c r="G303" s="81">
        <f t="shared" si="165"/>
        <v>626.37585922020367</v>
      </c>
      <c r="H303" s="81">
        <f t="shared" si="166"/>
        <v>626.37585922020367</v>
      </c>
      <c r="I303" s="81">
        <f t="shared" si="167"/>
        <v>1567.4493972995951</v>
      </c>
      <c r="J303" s="82">
        <f t="shared" si="157"/>
        <v>1567.4493972995951</v>
      </c>
      <c r="K303" s="83">
        <f t="shared" si="168"/>
        <v>0</v>
      </c>
      <c r="L303" s="59">
        <f t="shared" si="169"/>
        <v>70182.169100302926</v>
      </c>
      <c r="M303" s="59">
        <f t="shared" si="151"/>
        <v>627.38235871959444</v>
      </c>
      <c r="N303" s="59">
        <f t="shared" si="152"/>
        <v>417.58390614680246</v>
      </c>
      <c r="O303" s="59">
        <f>'Kredyt Mieszkaniowy #naStart'!$N303+'Kredyt Mieszkaniowy #naStart'!$M303</f>
        <v>1044.9662648663968</v>
      </c>
      <c r="P303" s="59">
        <v>0</v>
      </c>
      <c r="Q303" s="59">
        <f t="shared" si="158"/>
        <v>0</v>
      </c>
      <c r="R303" s="59">
        <f t="shared" si="150"/>
        <v>417.58390614680241</v>
      </c>
      <c r="S303" s="59">
        <f t="shared" si="159"/>
        <v>1044.9662648663968</v>
      </c>
      <c r="T303" s="58">
        <f t="shared" si="170"/>
        <v>35091.084550151463</v>
      </c>
      <c r="U303" s="58">
        <f t="shared" si="153"/>
        <v>313.69117935979722</v>
      </c>
      <c r="V303" s="58">
        <f t="shared" si="154"/>
        <v>208.79195307340123</v>
      </c>
      <c r="W303" s="58">
        <f t="shared" si="171"/>
        <v>522.48313243319842</v>
      </c>
      <c r="Y303" s="84">
        <v>275</v>
      </c>
      <c r="Z303" s="85">
        <f t="shared" si="177"/>
        <v>135949.1837892753</v>
      </c>
      <c r="AA303" s="85">
        <f t="shared" si="172"/>
        <v>1215.2961455184068</v>
      </c>
      <c r="AB303" s="85">
        <f t="shared" si="173"/>
        <v>808.89764354618808</v>
      </c>
      <c r="AC303" s="85">
        <f t="shared" si="160"/>
        <v>2024.193789064595</v>
      </c>
      <c r="AD303" s="86">
        <f t="shared" si="161"/>
        <v>456.74439176499982</v>
      </c>
      <c r="AE303" s="50"/>
      <c r="AF303" s="84">
        <v>275</v>
      </c>
      <c r="AG303" s="85">
        <f t="shared" si="178"/>
        <v>71666.666666666366</v>
      </c>
      <c r="AH303" s="85">
        <f t="shared" si="162"/>
        <v>833.33333333333337</v>
      </c>
      <c r="AI303" s="85">
        <f t="shared" si="179"/>
        <v>426.41666666666492</v>
      </c>
      <c r="AJ303" s="85">
        <f t="shared" si="174"/>
        <v>1259.7499999999982</v>
      </c>
      <c r="AK303" s="86">
        <f t="shared" si="163"/>
        <v>-307.69939729959697</v>
      </c>
      <c r="AM303" s="80">
        <v>275</v>
      </c>
      <c r="AN303" s="59">
        <f t="shared" si="175"/>
        <v>105273.25365045499</v>
      </c>
      <c r="AO303" s="59">
        <f t="shared" si="155"/>
        <v>941.07353807939694</v>
      </c>
      <c r="AP303" s="59">
        <f t="shared" si="156"/>
        <v>626.37585922020719</v>
      </c>
      <c r="AQ303" s="59">
        <f t="shared" si="164"/>
        <v>1567.4493972996042</v>
      </c>
      <c r="AR303" s="59">
        <f t="shared" si="176"/>
        <v>1567.4493972996042</v>
      </c>
      <c r="AS303" s="59">
        <v>0</v>
      </c>
      <c r="AT303" s="88">
        <f>IF(Obliczenia!$D$28="nie można skorzystać z programu",0,AR303-J303)</f>
        <v>9.0949470177292824E-12</v>
      </c>
    </row>
    <row r="304" spans="1:46" ht="14.1" customHeight="1" x14ac:dyDescent="0.3">
      <c r="A304" s="38"/>
      <c r="B304" s="38"/>
      <c r="C304" s="38"/>
      <c r="D304" s="80">
        <v>276</v>
      </c>
      <c r="E304" s="81">
        <f t="shared" si="165"/>
        <v>104332.180112375</v>
      </c>
      <c r="F304" s="81">
        <f t="shared" si="165"/>
        <v>946.67292563096396</v>
      </c>
      <c r="G304" s="81">
        <f t="shared" si="165"/>
        <v>620.7764716686313</v>
      </c>
      <c r="H304" s="81">
        <f t="shared" si="166"/>
        <v>620.7764716686313</v>
      </c>
      <c r="I304" s="81">
        <f t="shared" si="167"/>
        <v>1567.4493972995951</v>
      </c>
      <c r="J304" s="82">
        <f t="shared" si="157"/>
        <v>1567.4493972995951</v>
      </c>
      <c r="K304" s="83">
        <f t="shared" si="168"/>
        <v>0</v>
      </c>
      <c r="L304" s="59">
        <f t="shared" si="169"/>
        <v>69554.786741583332</v>
      </c>
      <c r="M304" s="59">
        <f t="shared" si="151"/>
        <v>631.11528375397597</v>
      </c>
      <c r="N304" s="59">
        <f t="shared" si="152"/>
        <v>413.85098111242087</v>
      </c>
      <c r="O304" s="59">
        <f>'Kredyt Mieszkaniowy #naStart'!$N304+'Kredyt Mieszkaniowy #naStart'!$M304</f>
        <v>1044.9662648663968</v>
      </c>
      <c r="P304" s="59">
        <v>0</v>
      </c>
      <c r="Q304" s="59">
        <f t="shared" si="158"/>
        <v>0</v>
      </c>
      <c r="R304" s="59">
        <f t="shared" si="150"/>
        <v>413.85098111242087</v>
      </c>
      <c r="S304" s="59">
        <f t="shared" si="159"/>
        <v>1044.9662648663968</v>
      </c>
      <c r="T304" s="59">
        <f t="shared" si="170"/>
        <v>34777.393370791666</v>
      </c>
      <c r="U304" s="58">
        <f t="shared" si="153"/>
        <v>315.55764187698799</v>
      </c>
      <c r="V304" s="59">
        <f t="shared" si="154"/>
        <v>206.92549055621043</v>
      </c>
      <c r="W304" s="58">
        <f t="shared" si="171"/>
        <v>522.48313243319842</v>
      </c>
      <c r="Y304" s="84">
        <v>276</v>
      </c>
      <c r="Z304" s="85">
        <f t="shared" si="177"/>
        <v>134733.8876437569</v>
      </c>
      <c r="AA304" s="85">
        <f t="shared" si="172"/>
        <v>1222.5271575842414</v>
      </c>
      <c r="AB304" s="85">
        <f t="shared" si="173"/>
        <v>801.66663148035354</v>
      </c>
      <c r="AC304" s="85">
        <f t="shared" si="160"/>
        <v>2024.193789064595</v>
      </c>
      <c r="AD304" s="86">
        <f t="shared" si="161"/>
        <v>456.74439176499982</v>
      </c>
      <c r="AE304" s="50"/>
      <c r="AF304" s="84">
        <v>276</v>
      </c>
      <c r="AG304" s="85">
        <f t="shared" si="178"/>
        <v>70833.333333333037</v>
      </c>
      <c r="AH304" s="85">
        <f t="shared" si="162"/>
        <v>833.33333333333337</v>
      </c>
      <c r="AI304" s="85">
        <f t="shared" si="179"/>
        <v>421.45833333333161</v>
      </c>
      <c r="AJ304" s="85">
        <f t="shared" si="174"/>
        <v>1254.7916666666649</v>
      </c>
      <c r="AK304" s="86">
        <f t="shared" si="163"/>
        <v>-312.65773063293022</v>
      </c>
      <c r="AM304" s="80">
        <v>276</v>
      </c>
      <c r="AN304" s="59">
        <f t="shared" si="175"/>
        <v>104332.1801123756</v>
      </c>
      <c r="AO304" s="59">
        <f t="shared" si="155"/>
        <v>946.6729256309693</v>
      </c>
      <c r="AP304" s="59">
        <f t="shared" si="156"/>
        <v>620.77647166863483</v>
      </c>
      <c r="AQ304" s="59">
        <f t="shared" si="164"/>
        <v>1567.4493972996042</v>
      </c>
      <c r="AR304" s="59">
        <f t="shared" si="176"/>
        <v>1567.4493972996042</v>
      </c>
      <c r="AS304" s="59">
        <v>0</v>
      </c>
      <c r="AT304" s="88">
        <f>IF(Obliczenia!$D$28="nie można skorzystać z programu",0,AR304-J304)</f>
        <v>9.0949470177292824E-12</v>
      </c>
    </row>
    <row r="305" spans="1:46" ht="14.1" customHeight="1" x14ac:dyDescent="0.3">
      <c r="A305" s="38"/>
      <c r="B305" s="38"/>
      <c r="C305" s="38"/>
      <c r="D305" s="80">
        <v>277</v>
      </c>
      <c r="E305" s="81">
        <f t="shared" si="165"/>
        <v>103385.50718674404</v>
      </c>
      <c r="F305" s="81">
        <f t="shared" si="165"/>
        <v>952.30562953846811</v>
      </c>
      <c r="G305" s="81">
        <f t="shared" si="165"/>
        <v>615.14376776112704</v>
      </c>
      <c r="H305" s="81">
        <f t="shared" si="166"/>
        <v>615.14376776112704</v>
      </c>
      <c r="I305" s="81">
        <f t="shared" si="167"/>
        <v>1567.4493972995951</v>
      </c>
      <c r="J305" s="82">
        <f t="shared" si="157"/>
        <v>1567.4493972995951</v>
      </c>
      <c r="K305" s="83">
        <f t="shared" si="168"/>
        <v>0</v>
      </c>
      <c r="L305" s="59">
        <f t="shared" si="169"/>
        <v>68923.671457829361</v>
      </c>
      <c r="M305" s="59">
        <f t="shared" si="151"/>
        <v>634.87041969231211</v>
      </c>
      <c r="N305" s="59">
        <f t="shared" si="152"/>
        <v>410.09584517408467</v>
      </c>
      <c r="O305" s="59">
        <f>'Kredyt Mieszkaniowy #naStart'!$N305+'Kredyt Mieszkaniowy #naStart'!$M305</f>
        <v>1044.9662648663968</v>
      </c>
      <c r="P305" s="59">
        <v>0</v>
      </c>
      <c r="Q305" s="59">
        <f t="shared" si="158"/>
        <v>0</v>
      </c>
      <c r="R305" s="59">
        <f t="shared" si="150"/>
        <v>410.09584517408473</v>
      </c>
      <c r="S305" s="59">
        <f t="shared" si="159"/>
        <v>1044.9662648663968</v>
      </c>
      <c r="T305" s="58">
        <f t="shared" si="170"/>
        <v>34461.835728914681</v>
      </c>
      <c r="U305" s="58">
        <f t="shared" si="153"/>
        <v>317.43520984615606</v>
      </c>
      <c r="V305" s="58">
        <f t="shared" si="154"/>
        <v>205.04792258704234</v>
      </c>
      <c r="W305" s="58">
        <f t="shared" si="171"/>
        <v>522.48313243319842</v>
      </c>
      <c r="Y305" s="84">
        <v>277</v>
      </c>
      <c r="Z305" s="85">
        <f t="shared" si="177"/>
        <v>133511.36048617266</v>
      </c>
      <c r="AA305" s="85">
        <f t="shared" si="172"/>
        <v>1229.8011941718676</v>
      </c>
      <c r="AB305" s="85">
        <f t="shared" si="173"/>
        <v>794.3925948927274</v>
      </c>
      <c r="AC305" s="85">
        <f t="shared" si="160"/>
        <v>2024.193789064595</v>
      </c>
      <c r="AD305" s="86">
        <f t="shared" si="161"/>
        <v>456.74439176499982</v>
      </c>
      <c r="AE305" s="50"/>
      <c r="AF305" s="84">
        <v>277</v>
      </c>
      <c r="AG305" s="85">
        <f t="shared" si="178"/>
        <v>69999.999999999709</v>
      </c>
      <c r="AH305" s="85">
        <f t="shared" si="162"/>
        <v>833.33333333333337</v>
      </c>
      <c r="AI305" s="85">
        <f t="shared" si="179"/>
        <v>416.49999999999829</v>
      </c>
      <c r="AJ305" s="85">
        <f t="shared" si="174"/>
        <v>1249.8333333333317</v>
      </c>
      <c r="AK305" s="86">
        <f t="shared" si="163"/>
        <v>-317.61606396626348</v>
      </c>
      <c r="AM305" s="80">
        <v>277</v>
      </c>
      <c r="AN305" s="59">
        <f t="shared" si="175"/>
        <v>103385.50718674464</v>
      </c>
      <c r="AO305" s="59">
        <f t="shared" si="155"/>
        <v>952.30562953847368</v>
      </c>
      <c r="AP305" s="59">
        <f t="shared" si="156"/>
        <v>615.14376776113068</v>
      </c>
      <c r="AQ305" s="59">
        <f t="shared" si="164"/>
        <v>1567.4493972996042</v>
      </c>
      <c r="AR305" s="59">
        <f t="shared" si="176"/>
        <v>1567.4493972996042</v>
      </c>
      <c r="AS305" s="59">
        <v>0</v>
      </c>
      <c r="AT305" s="88">
        <f>IF(Obliczenia!$D$28="nie można skorzystać z programu",0,AR305-J305)</f>
        <v>9.0949470177292824E-12</v>
      </c>
    </row>
    <row r="306" spans="1:46" ht="14.1" customHeight="1" x14ac:dyDescent="0.3">
      <c r="A306" s="38"/>
      <c r="B306" s="38"/>
      <c r="C306" s="38"/>
      <c r="D306" s="80">
        <v>278</v>
      </c>
      <c r="E306" s="81">
        <f t="shared" si="165"/>
        <v>102433.20155720558</v>
      </c>
      <c r="F306" s="81">
        <f t="shared" si="165"/>
        <v>957.97184803422169</v>
      </c>
      <c r="G306" s="81">
        <f t="shared" si="165"/>
        <v>609.47754926537323</v>
      </c>
      <c r="H306" s="81">
        <f t="shared" si="166"/>
        <v>609.47754926537323</v>
      </c>
      <c r="I306" s="81">
        <f t="shared" si="167"/>
        <v>1567.4493972995949</v>
      </c>
      <c r="J306" s="82">
        <f t="shared" si="157"/>
        <v>1567.4493972995949</v>
      </c>
      <c r="K306" s="83">
        <f t="shared" si="168"/>
        <v>0</v>
      </c>
      <c r="L306" s="59">
        <f t="shared" si="169"/>
        <v>68288.801038137055</v>
      </c>
      <c r="M306" s="59">
        <f t="shared" si="151"/>
        <v>638.64789868948117</v>
      </c>
      <c r="N306" s="59">
        <f t="shared" si="152"/>
        <v>406.3183661769155</v>
      </c>
      <c r="O306" s="59">
        <f>'Kredyt Mieszkaniowy #naStart'!$N306+'Kredyt Mieszkaniowy #naStart'!$M306</f>
        <v>1044.9662648663966</v>
      </c>
      <c r="P306" s="59">
        <v>0</v>
      </c>
      <c r="Q306" s="59">
        <f t="shared" si="158"/>
        <v>0</v>
      </c>
      <c r="R306" s="59">
        <f t="shared" si="150"/>
        <v>406.31836617691545</v>
      </c>
      <c r="S306" s="59">
        <f t="shared" si="159"/>
        <v>1044.9662648663966</v>
      </c>
      <c r="T306" s="59">
        <f t="shared" si="170"/>
        <v>34144.400519068528</v>
      </c>
      <c r="U306" s="58">
        <f t="shared" si="153"/>
        <v>319.32394934474058</v>
      </c>
      <c r="V306" s="59">
        <f t="shared" si="154"/>
        <v>203.15918308845775</v>
      </c>
      <c r="W306" s="58">
        <f t="shared" si="171"/>
        <v>522.48313243319831</v>
      </c>
      <c r="Y306" s="84">
        <v>278</v>
      </c>
      <c r="Z306" s="85">
        <f t="shared" si="177"/>
        <v>132281.55929200081</v>
      </c>
      <c r="AA306" s="85">
        <f t="shared" si="172"/>
        <v>1237.11851127719</v>
      </c>
      <c r="AB306" s="85">
        <f t="shared" si="173"/>
        <v>787.07527778740484</v>
      </c>
      <c r="AC306" s="85">
        <f t="shared" si="160"/>
        <v>2024.193789064595</v>
      </c>
      <c r="AD306" s="86">
        <f t="shared" si="161"/>
        <v>456.74439176500005</v>
      </c>
      <c r="AE306" s="50"/>
      <c r="AF306" s="84">
        <v>278</v>
      </c>
      <c r="AG306" s="85">
        <f t="shared" si="178"/>
        <v>69166.66666666638</v>
      </c>
      <c r="AH306" s="85">
        <f t="shared" si="162"/>
        <v>833.33333333333337</v>
      </c>
      <c r="AI306" s="85">
        <f t="shared" si="179"/>
        <v>411.54166666666498</v>
      </c>
      <c r="AJ306" s="85">
        <f t="shared" si="174"/>
        <v>1244.8749999999984</v>
      </c>
      <c r="AK306" s="86">
        <f t="shared" si="163"/>
        <v>-322.57439729959651</v>
      </c>
      <c r="AM306" s="80">
        <v>278</v>
      </c>
      <c r="AN306" s="59">
        <f t="shared" si="175"/>
        <v>102433.20155720616</v>
      </c>
      <c r="AO306" s="59">
        <f t="shared" si="155"/>
        <v>957.97184803422726</v>
      </c>
      <c r="AP306" s="59">
        <f t="shared" si="156"/>
        <v>609.47754926537675</v>
      </c>
      <c r="AQ306" s="59">
        <f t="shared" si="164"/>
        <v>1567.449397299604</v>
      </c>
      <c r="AR306" s="59">
        <f t="shared" si="176"/>
        <v>1567.449397299604</v>
      </c>
      <c r="AS306" s="59">
        <v>0</v>
      </c>
      <c r="AT306" s="88">
        <f>IF(Obliczenia!$D$28="nie można skorzystać z programu",0,AR306-J306)</f>
        <v>9.0949470177292824E-12</v>
      </c>
    </row>
    <row r="307" spans="1:46" ht="14.1" customHeight="1" x14ac:dyDescent="0.3">
      <c r="A307" s="38"/>
      <c r="B307" s="38"/>
      <c r="C307" s="38"/>
      <c r="D307" s="80">
        <v>279</v>
      </c>
      <c r="E307" s="81">
        <f t="shared" si="165"/>
        <v>101475.22970917137</v>
      </c>
      <c r="F307" s="81">
        <f t="shared" si="165"/>
        <v>963.67178053002579</v>
      </c>
      <c r="G307" s="81">
        <f t="shared" si="165"/>
        <v>603.7776167695697</v>
      </c>
      <c r="H307" s="81">
        <f t="shared" si="166"/>
        <v>603.77761676956982</v>
      </c>
      <c r="I307" s="81">
        <f t="shared" si="167"/>
        <v>1567.4493972995956</v>
      </c>
      <c r="J307" s="82">
        <f t="shared" si="157"/>
        <v>1567.4493972995956</v>
      </c>
      <c r="K307" s="83">
        <f t="shared" si="168"/>
        <v>0</v>
      </c>
      <c r="L307" s="59">
        <f t="shared" si="169"/>
        <v>67650.153139447575</v>
      </c>
      <c r="M307" s="59">
        <f t="shared" si="151"/>
        <v>642.44785368668386</v>
      </c>
      <c r="N307" s="59">
        <f t="shared" si="152"/>
        <v>402.51841117971315</v>
      </c>
      <c r="O307" s="59">
        <f>'Kredyt Mieszkaniowy #naStart'!$N307+'Kredyt Mieszkaniowy #naStart'!$M307</f>
        <v>1044.9662648663971</v>
      </c>
      <c r="P307" s="59">
        <v>0</v>
      </c>
      <c r="Q307" s="59">
        <f t="shared" si="158"/>
        <v>0</v>
      </c>
      <c r="R307" s="59">
        <f t="shared" si="150"/>
        <v>402.51841117971321</v>
      </c>
      <c r="S307" s="59">
        <f t="shared" si="159"/>
        <v>1044.9662648663971</v>
      </c>
      <c r="T307" s="58">
        <f t="shared" si="170"/>
        <v>33825.076569723788</v>
      </c>
      <c r="U307" s="58">
        <f t="shared" si="153"/>
        <v>321.22392684334193</v>
      </c>
      <c r="V307" s="58">
        <f t="shared" si="154"/>
        <v>201.25920558985658</v>
      </c>
      <c r="W307" s="58">
        <f t="shared" si="171"/>
        <v>522.48313243319853</v>
      </c>
      <c r="Y307" s="84">
        <v>279</v>
      </c>
      <c r="Z307" s="85">
        <f t="shared" si="177"/>
        <v>131044.44078072361</v>
      </c>
      <c r="AA307" s="85">
        <f t="shared" si="172"/>
        <v>1244.4793664192894</v>
      </c>
      <c r="AB307" s="85">
        <f t="shared" si="173"/>
        <v>779.7144226453056</v>
      </c>
      <c r="AC307" s="85">
        <f t="shared" si="160"/>
        <v>2024.193789064595</v>
      </c>
      <c r="AD307" s="86">
        <f t="shared" si="161"/>
        <v>456.74439176499936</v>
      </c>
      <c r="AE307" s="50"/>
      <c r="AF307" s="84">
        <v>279</v>
      </c>
      <c r="AG307" s="85">
        <f t="shared" si="178"/>
        <v>68333.333333333052</v>
      </c>
      <c r="AH307" s="85">
        <f t="shared" si="162"/>
        <v>833.33333333333337</v>
      </c>
      <c r="AI307" s="85">
        <f t="shared" si="179"/>
        <v>406.58333333333167</v>
      </c>
      <c r="AJ307" s="85">
        <f t="shared" si="174"/>
        <v>1239.9166666666652</v>
      </c>
      <c r="AK307" s="86">
        <f t="shared" si="163"/>
        <v>-327.53273063293045</v>
      </c>
      <c r="AM307" s="80">
        <v>279</v>
      </c>
      <c r="AN307" s="59">
        <f t="shared" si="175"/>
        <v>101475.22970917194</v>
      </c>
      <c r="AO307" s="59">
        <f t="shared" si="155"/>
        <v>963.67178053003113</v>
      </c>
      <c r="AP307" s="59">
        <f t="shared" si="156"/>
        <v>603.777616769573</v>
      </c>
      <c r="AQ307" s="59">
        <f t="shared" si="164"/>
        <v>1567.4493972996042</v>
      </c>
      <c r="AR307" s="59">
        <f t="shared" si="176"/>
        <v>1567.4493972996042</v>
      </c>
      <c r="AS307" s="59">
        <v>0</v>
      </c>
      <c r="AT307" s="88">
        <f>IF(Obliczenia!$D$28="nie można skorzystać z programu",0,AR307-J307)</f>
        <v>8.6401996668428183E-12</v>
      </c>
    </row>
    <row r="308" spans="1:46" ht="14.1" customHeight="1" x14ac:dyDescent="0.3">
      <c r="A308" s="38"/>
      <c r="B308" s="38"/>
      <c r="C308" s="38"/>
      <c r="D308" s="80">
        <v>280</v>
      </c>
      <c r="E308" s="81">
        <f t="shared" si="165"/>
        <v>100511.55792864134</v>
      </c>
      <c r="F308" s="81">
        <f t="shared" si="165"/>
        <v>969.40562762417949</v>
      </c>
      <c r="G308" s="81">
        <f t="shared" si="165"/>
        <v>598.043769675416</v>
      </c>
      <c r="H308" s="81">
        <f t="shared" si="166"/>
        <v>598.043769675416</v>
      </c>
      <c r="I308" s="81">
        <f t="shared" si="167"/>
        <v>1567.4493972995956</v>
      </c>
      <c r="J308" s="82">
        <f t="shared" si="157"/>
        <v>1567.4493972995956</v>
      </c>
      <c r="K308" s="83">
        <f t="shared" si="168"/>
        <v>0</v>
      </c>
      <c r="L308" s="59">
        <f t="shared" si="169"/>
        <v>67007.705285760894</v>
      </c>
      <c r="M308" s="59">
        <f t="shared" si="151"/>
        <v>646.2704184161197</v>
      </c>
      <c r="N308" s="59">
        <f t="shared" si="152"/>
        <v>398.69584645027732</v>
      </c>
      <c r="O308" s="59">
        <f>'Kredyt Mieszkaniowy #naStart'!$N308+'Kredyt Mieszkaniowy #naStart'!$M308</f>
        <v>1044.9662648663971</v>
      </c>
      <c r="P308" s="59">
        <v>0</v>
      </c>
      <c r="Q308" s="59">
        <f t="shared" si="158"/>
        <v>0</v>
      </c>
      <c r="R308" s="59">
        <f t="shared" si="150"/>
        <v>398.69584645027737</v>
      </c>
      <c r="S308" s="59">
        <f t="shared" si="159"/>
        <v>1044.9662648663971</v>
      </c>
      <c r="T308" s="59">
        <f t="shared" si="170"/>
        <v>33503.852642880447</v>
      </c>
      <c r="U308" s="58">
        <f t="shared" si="153"/>
        <v>323.13520920805985</v>
      </c>
      <c r="V308" s="59">
        <f t="shared" si="154"/>
        <v>199.34792322513866</v>
      </c>
      <c r="W308" s="58">
        <f t="shared" si="171"/>
        <v>522.48313243319853</v>
      </c>
      <c r="Y308" s="84">
        <v>280</v>
      </c>
      <c r="Z308" s="85">
        <f t="shared" si="177"/>
        <v>129799.96141430433</v>
      </c>
      <c r="AA308" s="85">
        <f t="shared" si="172"/>
        <v>1251.8840186494845</v>
      </c>
      <c r="AB308" s="85">
        <f t="shared" si="173"/>
        <v>772.30977041511085</v>
      </c>
      <c r="AC308" s="85">
        <f t="shared" si="160"/>
        <v>2024.1937890645954</v>
      </c>
      <c r="AD308" s="86">
        <f t="shared" si="161"/>
        <v>456.74439176499982</v>
      </c>
      <c r="AE308" s="50"/>
      <c r="AF308" s="84">
        <v>280</v>
      </c>
      <c r="AG308" s="85">
        <f t="shared" si="178"/>
        <v>67499.999999999724</v>
      </c>
      <c r="AH308" s="85">
        <f t="shared" si="162"/>
        <v>833.33333333333337</v>
      </c>
      <c r="AI308" s="85">
        <f t="shared" si="179"/>
        <v>401.62499999999841</v>
      </c>
      <c r="AJ308" s="85">
        <f t="shared" si="174"/>
        <v>1234.9583333333317</v>
      </c>
      <c r="AK308" s="86">
        <f t="shared" si="163"/>
        <v>-332.49106396626394</v>
      </c>
      <c r="AM308" s="80">
        <v>280</v>
      </c>
      <c r="AN308" s="59">
        <f t="shared" si="175"/>
        <v>100511.55792864191</v>
      </c>
      <c r="AO308" s="59">
        <f t="shared" si="155"/>
        <v>969.40562762418483</v>
      </c>
      <c r="AP308" s="59">
        <f t="shared" si="156"/>
        <v>598.04376967541941</v>
      </c>
      <c r="AQ308" s="59">
        <f t="shared" si="164"/>
        <v>1567.4493972996042</v>
      </c>
      <c r="AR308" s="59">
        <f t="shared" si="176"/>
        <v>1567.4493972996042</v>
      </c>
      <c r="AS308" s="59">
        <v>0</v>
      </c>
      <c r="AT308" s="88">
        <f>IF(Obliczenia!$D$28="nie można skorzystać z programu",0,AR308-J308)</f>
        <v>8.6401996668428183E-12</v>
      </c>
    </row>
    <row r="309" spans="1:46" ht="14.1" customHeight="1" x14ac:dyDescent="0.3">
      <c r="A309" s="38"/>
      <c r="B309" s="38"/>
      <c r="C309" s="38"/>
      <c r="D309" s="80">
        <v>281</v>
      </c>
      <c r="E309" s="81">
        <f t="shared" si="165"/>
        <v>99542.152301017151</v>
      </c>
      <c r="F309" s="81">
        <f t="shared" si="165"/>
        <v>975.17359110854318</v>
      </c>
      <c r="G309" s="81">
        <f t="shared" si="165"/>
        <v>592.27580619105208</v>
      </c>
      <c r="H309" s="81">
        <f t="shared" si="166"/>
        <v>592.27580619105208</v>
      </c>
      <c r="I309" s="81">
        <f t="shared" si="167"/>
        <v>1567.4493972995951</v>
      </c>
      <c r="J309" s="82">
        <f t="shared" si="157"/>
        <v>1567.4493972995951</v>
      </c>
      <c r="K309" s="83">
        <f t="shared" si="168"/>
        <v>0</v>
      </c>
      <c r="L309" s="59">
        <f t="shared" si="169"/>
        <v>66361.434867344768</v>
      </c>
      <c r="M309" s="59">
        <f t="shared" si="151"/>
        <v>650.11572740569545</v>
      </c>
      <c r="N309" s="59">
        <f t="shared" si="152"/>
        <v>394.85053746070139</v>
      </c>
      <c r="O309" s="59">
        <f>'Kredyt Mieszkaniowy #naStart'!$N309+'Kredyt Mieszkaniowy #naStart'!$M309</f>
        <v>1044.9662648663968</v>
      </c>
      <c r="P309" s="59">
        <v>0</v>
      </c>
      <c r="Q309" s="59">
        <f t="shared" si="158"/>
        <v>0</v>
      </c>
      <c r="R309" s="59">
        <f t="shared" si="150"/>
        <v>394.85053746070139</v>
      </c>
      <c r="S309" s="59">
        <f t="shared" si="159"/>
        <v>1044.9662648663968</v>
      </c>
      <c r="T309" s="58">
        <f t="shared" si="170"/>
        <v>33180.717433672384</v>
      </c>
      <c r="U309" s="58">
        <f t="shared" si="153"/>
        <v>325.05786370284773</v>
      </c>
      <c r="V309" s="58">
        <f t="shared" si="154"/>
        <v>197.42526873035069</v>
      </c>
      <c r="W309" s="58">
        <f t="shared" si="171"/>
        <v>522.48313243319842</v>
      </c>
      <c r="Y309" s="84">
        <v>281</v>
      </c>
      <c r="Z309" s="85">
        <f t="shared" si="177"/>
        <v>128548.07739565485</v>
      </c>
      <c r="AA309" s="85">
        <f t="shared" si="172"/>
        <v>1259.3327285604489</v>
      </c>
      <c r="AB309" s="85">
        <f t="shared" si="173"/>
        <v>764.86106050414651</v>
      </c>
      <c r="AC309" s="85">
        <f t="shared" si="160"/>
        <v>2024.1937890645954</v>
      </c>
      <c r="AD309" s="86">
        <f t="shared" si="161"/>
        <v>456.74439176500027</v>
      </c>
      <c r="AE309" s="50"/>
      <c r="AF309" s="84">
        <v>281</v>
      </c>
      <c r="AG309" s="85">
        <f t="shared" si="178"/>
        <v>66666.666666666395</v>
      </c>
      <c r="AH309" s="85">
        <f t="shared" si="162"/>
        <v>833.33333333333337</v>
      </c>
      <c r="AI309" s="85">
        <f t="shared" si="179"/>
        <v>396.66666666666509</v>
      </c>
      <c r="AJ309" s="85">
        <f t="shared" si="174"/>
        <v>1229.9999999999984</v>
      </c>
      <c r="AK309" s="86">
        <f t="shared" si="163"/>
        <v>-337.44939729959674</v>
      </c>
      <c r="AM309" s="80">
        <v>281</v>
      </c>
      <c r="AN309" s="59">
        <f t="shared" si="175"/>
        <v>99542.152301017719</v>
      </c>
      <c r="AO309" s="59">
        <f t="shared" si="155"/>
        <v>975.17359110854886</v>
      </c>
      <c r="AP309" s="59">
        <f t="shared" si="156"/>
        <v>592.27580619105549</v>
      </c>
      <c r="AQ309" s="59">
        <f t="shared" si="164"/>
        <v>1567.4493972996042</v>
      </c>
      <c r="AR309" s="59">
        <f t="shared" si="176"/>
        <v>1567.4493972996042</v>
      </c>
      <c r="AS309" s="59">
        <v>0</v>
      </c>
      <c r="AT309" s="88">
        <f>IF(Obliczenia!$D$28="nie można skorzystać z programu",0,AR309-J309)</f>
        <v>9.0949470177292824E-12</v>
      </c>
    </row>
    <row r="310" spans="1:46" ht="14.1" customHeight="1" x14ac:dyDescent="0.3">
      <c r="A310" s="38"/>
      <c r="B310" s="38"/>
      <c r="C310" s="38"/>
      <c r="D310" s="80">
        <v>282</v>
      </c>
      <c r="E310" s="81">
        <f t="shared" si="165"/>
        <v>98566.97870990861</v>
      </c>
      <c r="F310" s="81">
        <f t="shared" si="165"/>
        <v>980.97587397563916</v>
      </c>
      <c r="G310" s="81">
        <f t="shared" si="165"/>
        <v>586.47352332395633</v>
      </c>
      <c r="H310" s="81">
        <f t="shared" si="166"/>
        <v>586.47352332395644</v>
      </c>
      <c r="I310" s="81">
        <f t="shared" si="167"/>
        <v>1567.4493972995956</v>
      </c>
      <c r="J310" s="82">
        <f t="shared" si="157"/>
        <v>1567.4493972995956</v>
      </c>
      <c r="K310" s="83">
        <f t="shared" si="168"/>
        <v>0</v>
      </c>
      <c r="L310" s="59">
        <f t="shared" si="169"/>
        <v>65711.319139939078</v>
      </c>
      <c r="M310" s="59">
        <f t="shared" si="151"/>
        <v>653.9839159837594</v>
      </c>
      <c r="N310" s="59">
        <f t="shared" si="152"/>
        <v>390.98234888263755</v>
      </c>
      <c r="O310" s="59">
        <f>'Kredyt Mieszkaniowy #naStart'!$N310+'Kredyt Mieszkaniowy #naStart'!$M310</f>
        <v>1044.9662648663971</v>
      </c>
      <c r="P310" s="59">
        <v>0</v>
      </c>
      <c r="Q310" s="59">
        <f t="shared" si="158"/>
        <v>0</v>
      </c>
      <c r="R310" s="59">
        <f t="shared" si="150"/>
        <v>390.98234888263767</v>
      </c>
      <c r="S310" s="59">
        <f t="shared" si="159"/>
        <v>1044.9662648663971</v>
      </c>
      <c r="T310" s="59">
        <f t="shared" si="170"/>
        <v>32855.659569969539</v>
      </c>
      <c r="U310" s="58">
        <f t="shared" si="153"/>
        <v>326.9919579918797</v>
      </c>
      <c r="V310" s="59">
        <f t="shared" si="154"/>
        <v>195.49117444131878</v>
      </c>
      <c r="W310" s="58">
        <f t="shared" si="171"/>
        <v>522.48313243319853</v>
      </c>
      <c r="Y310" s="84">
        <v>282</v>
      </c>
      <c r="Z310" s="85">
        <f t="shared" si="177"/>
        <v>127288.7446670944</v>
      </c>
      <c r="AA310" s="85">
        <f t="shared" si="172"/>
        <v>1266.8257582953836</v>
      </c>
      <c r="AB310" s="85">
        <f t="shared" si="173"/>
        <v>757.36803076921171</v>
      </c>
      <c r="AC310" s="85">
        <f t="shared" si="160"/>
        <v>2024.1937890645954</v>
      </c>
      <c r="AD310" s="86">
        <f t="shared" si="161"/>
        <v>456.74439176499982</v>
      </c>
      <c r="AE310" s="50"/>
      <c r="AF310" s="84">
        <v>282</v>
      </c>
      <c r="AG310" s="85">
        <f t="shared" si="178"/>
        <v>65833.333333333067</v>
      </c>
      <c r="AH310" s="85">
        <f t="shared" si="162"/>
        <v>833.33333333333337</v>
      </c>
      <c r="AI310" s="85">
        <f t="shared" si="179"/>
        <v>391.70833333333178</v>
      </c>
      <c r="AJ310" s="85">
        <f t="shared" si="174"/>
        <v>1225.0416666666652</v>
      </c>
      <c r="AK310" s="86">
        <f t="shared" si="163"/>
        <v>-342.40773063293045</v>
      </c>
      <c r="AM310" s="80">
        <v>282</v>
      </c>
      <c r="AN310" s="59">
        <f t="shared" si="175"/>
        <v>98566.978709909163</v>
      </c>
      <c r="AO310" s="59">
        <f t="shared" si="155"/>
        <v>980.9758739756445</v>
      </c>
      <c r="AP310" s="59">
        <f t="shared" si="156"/>
        <v>586.47352332395951</v>
      </c>
      <c r="AQ310" s="59">
        <f t="shared" si="164"/>
        <v>1567.449397299604</v>
      </c>
      <c r="AR310" s="59">
        <f t="shared" si="176"/>
        <v>1567.449397299604</v>
      </c>
      <c r="AS310" s="59">
        <v>0</v>
      </c>
      <c r="AT310" s="88">
        <f>IF(Obliczenia!$D$28="nie można skorzystać z programu",0,AR310-J310)</f>
        <v>8.4128259913995862E-12</v>
      </c>
    </row>
    <row r="311" spans="1:46" ht="14.1" customHeight="1" x14ac:dyDescent="0.3">
      <c r="A311" s="38"/>
      <c r="B311" s="38"/>
      <c r="C311" s="38"/>
      <c r="D311" s="80">
        <v>283</v>
      </c>
      <c r="E311" s="81">
        <f t="shared" si="165"/>
        <v>97586.002835932974</v>
      </c>
      <c r="F311" s="81">
        <f t="shared" si="165"/>
        <v>986.81268042579416</v>
      </c>
      <c r="G311" s="81">
        <f t="shared" si="165"/>
        <v>580.63671687380133</v>
      </c>
      <c r="H311" s="81">
        <f t="shared" si="166"/>
        <v>580.63671687380145</v>
      </c>
      <c r="I311" s="81">
        <f t="shared" si="167"/>
        <v>1567.4493972995956</v>
      </c>
      <c r="J311" s="82">
        <f t="shared" si="157"/>
        <v>1567.4493972995956</v>
      </c>
      <c r="K311" s="83">
        <f t="shared" si="168"/>
        <v>0</v>
      </c>
      <c r="L311" s="59">
        <f t="shared" si="169"/>
        <v>65057.335223955321</v>
      </c>
      <c r="M311" s="59">
        <f t="shared" si="151"/>
        <v>657.87512028386277</v>
      </c>
      <c r="N311" s="59">
        <f t="shared" si="152"/>
        <v>387.09114458253424</v>
      </c>
      <c r="O311" s="59">
        <f>'Kredyt Mieszkaniowy #naStart'!$N311+'Kredyt Mieszkaniowy #naStart'!$M311</f>
        <v>1044.9662648663971</v>
      </c>
      <c r="P311" s="59">
        <v>0</v>
      </c>
      <c r="Q311" s="59">
        <f t="shared" si="158"/>
        <v>0</v>
      </c>
      <c r="R311" s="59">
        <f t="shared" si="150"/>
        <v>387.0911445825343</v>
      </c>
      <c r="S311" s="59">
        <f t="shared" si="159"/>
        <v>1044.9662648663971</v>
      </c>
      <c r="T311" s="58">
        <f t="shared" si="170"/>
        <v>32528.66761197766</v>
      </c>
      <c r="U311" s="58">
        <f t="shared" si="153"/>
        <v>328.93756014193139</v>
      </c>
      <c r="V311" s="58">
        <f t="shared" si="154"/>
        <v>193.54557229126712</v>
      </c>
      <c r="W311" s="58">
        <f t="shared" si="171"/>
        <v>522.48313243319853</v>
      </c>
      <c r="Y311" s="84">
        <v>283</v>
      </c>
      <c r="Z311" s="85">
        <f t="shared" si="177"/>
        <v>126021.91890879902</v>
      </c>
      <c r="AA311" s="85">
        <f t="shared" si="172"/>
        <v>1274.3633715572412</v>
      </c>
      <c r="AB311" s="85">
        <f t="shared" si="173"/>
        <v>749.83041750735424</v>
      </c>
      <c r="AC311" s="85">
        <f t="shared" si="160"/>
        <v>2024.1937890645954</v>
      </c>
      <c r="AD311" s="86">
        <f t="shared" si="161"/>
        <v>456.74439176499982</v>
      </c>
      <c r="AE311" s="50"/>
      <c r="AF311" s="84">
        <v>283</v>
      </c>
      <c r="AG311" s="85">
        <f t="shared" si="178"/>
        <v>64999.999999999731</v>
      </c>
      <c r="AH311" s="85">
        <f t="shared" si="162"/>
        <v>833.33333333333337</v>
      </c>
      <c r="AI311" s="85">
        <f t="shared" si="179"/>
        <v>386.74999999999841</v>
      </c>
      <c r="AJ311" s="85">
        <f t="shared" si="174"/>
        <v>1220.0833333333317</v>
      </c>
      <c r="AK311" s="86">
        <f t="shared" si="163"/>
        <v>-347.36606396626394</v>
      </c>
      <c r="AM311" s="80">
        <v>283</v>
      </c>
      <c r="AN311" s="59">
        <f t="shared" si="175"/>
        <v>97586.002835933512</v>
      </c>
      <c r="AO311" s="59">
        <f t="shared" si="155"/>
        <v>986.81268042579973</v>
      </c>
      <c r="AP311" s="59">
        <f t="shared" si="156"/>
        <v>580.6367168738044</v>
      </c>
      <c r="AQ311" s="59">
        <f t="shared" si="164"/>
        <v>1567.4493972996042</v>
      </c>
      <c r="AR311" s="59">
        <f t="shared" si="176"/>
        <v>1567.4493972996042</v>
      </c>
      <c r="AS311" s="59">
        <v>0</v>
      </c>
      <c r="AT311" s="88">
        <f>IF(Obliczenia!$D$28="nie można skorzystać z programu",0,AR311-J311)</f>
        <v>8.6401996668428183E-12</v>
      </c>
    </row>
    <row r="312" spans="1:46" ht="14.1" customHeight="1" x14ac:dyDescent="0.3">
      <c r="A312" s="38"/>
      <c r="B312" s="38"/>
      <c r="C312" s="38"/>
      <c r="D312" s="80">
        <v>284</v>
      </c>
      <c r="E312" s="81">
        <f t="shared" si="165"/>
        <v>96599.190155507182</v>
      </c>
      <c r="F312" s="81">
        <f t="shared" si="165"/>
        <v>992.68421587432795</v>
      </c>
      <c r="G312" s="81">
        <f t="shared" si="165"/>
        <v>574.76518142526777</v>
      </c>
      <c r="H312" s="81">
        <f t="shared" si="166"/>
        <v>574.76518142526766</v>
      </c>
      <c r="I312" s="81">
        <f t="shared" si="167"/>
        <v>1567.4493972995956</v>
      </c>
      <c r="J312" s="82">
        <f t="shared" si="157"/>
        <v>1567.4493972995956</v>
      </c>
      <c r="K312" s="83">
        <f t="shared" si="168"/>
        <v>0</v>
      </c>
      <c r="L312" s="59">
        <f t="shared" si="169"/>
        <v>64399.460103671459</v>
      </c>
      <c r="M312" s="59">
        <f t="shared" si="151"/>
        <v>661.78947724955196</v>
      </c>
      <c r="N312" s="59">
        <f t="shared" si="152"/>
        <v>383.17678761684516</v>
      </c>
      <c r="O312" s="59">
        <f>'Kredyt Mieszkaniowy #naStart'!$N312+'Kredyt Mieszkaniowy #naStart'!$M312</f>
        <v>1044.9662648663971</v>
      </c>
      <c r="P312" s="59">
        <v>0</v>
      </c>
      <c r="Q312" s="59">
        <f t="shared" si="158"/>
        <v>0</v>
      </c>
      <c r="R312" s="59">
        <f t="shared" si="150"/>
        <v>383.1767876168451</v>
      </c>
      <c r="S312" s="59">
        <f t="shared" si="159"/>
        <v>1044.9662648663971</v>
      </c>
      <c r="T312" s="59">
        <f t="shared" si="170"/>
        <v>32199.73005183573</v>
      </c>
      <c r="U312" s="58">
        <f t="shared" si="153"/>
        <v>330.89473862477598</v>
      </c>
      <c r="V312" s="59">
        <f t="shared" si="154"/>
        <v>191.58839380842258</v>
      </c>
      <c r="W312" s="58">
        <f t="shared" si="171"/>
        <v>522.48313243319853</v>
      </c>
      <c r="Y312" s="84">
        <v>284</v>
      </c>
      <c r="Z312" s="85">
        <f t="shared" si="177"/>
        <v>124747.55553724179</v>
      </c>
      <c r="AA312" s="85">
        <f t="shared" si="172"/>
        <v>1281.9458336180071</v>
      </c>
      <c r="AB312" s="85">
        <f t="shared" si="173"/>
        <v>742.24795544658866</v>
      </c>
      <c r="AC312" s="85">
        <f t="shared" si="160"/>
        <v>2024.1937890645959</v>
      </c>
      <c r="AD312" s="86">
        <f t="shared" si="161"/>
        <v>456.74439176500027</v>
      </c>
      <c r="AE312" s="50"/>
      <c r="AF312" s="84">
        <v>284</v>
      </c>
      <c r="AG312" s="85">
        <f t="shared" si="178"/>
        <v>64166.666666666395</v>
      </c>
      <c r="AH312" s="85">
        <f t="shared" si="162"/>
        <v>833.33333333333337</v>
      </c>
      <c r="AI312" s="85">
        <f t="shared" si="179"/>
        <v>381.79166666666509</v>
      </c>
      <c r="AJ312" s="85">
        <f t="shared" si="174"/>
        <v>1215.1249999999984</v>
      </c>
      <c r="AK312" s="86">
        <f t="shared" si="163"/>
        <v>-352.32439729959719</v>
      </c>
      <c r="AM312" s="80">
        <v>284</v>
      </c>
      <c r="AN312" s="59">
        <f t="shared" si="175"/>
        <v>96599.190155507706</v>
      </c>
      <c r="AO312" s="59">
        <f t="shared" si="155"/>
        <v>992.68421587433318</v>
      </c>
      <c r="AP312" s="59">
        <f t="shared" si="156"/>
        <v>574.76518142527095</v>
      </c>
      <c r="AQ312" s="59">
        <f t="shared" si="164"/>
        <v>1567.4493972996042</v>
      </c>
      <c r="AR312" s="59">
        <f t="shared" si="176"/>
        <v>1567.4493972996042</v>
      </c>
      <c r="AS312" s="59">
        <v>0</v>
      </c>
      <c r="AT312" s="88">
        <f>IF(Obliczenia!$D$28="nie można skorzystać z programu",0,AR312-J312)</f>
        <v>8.6401996668428183E-12</v>
      </c>
    </row>
    <row r="313" spans="1:46" ht="14.1" customHeight="1" x14ac:dyDescent="0.3">
      <c r="A313" s="38"/>
      <c r="B313" s="38"/>
      <c r="C313" s="38"/>
      <c r="D313" s="80">
        <v>285</v>
      </c>
      <c r="E313" s="81">
        <f t="shared" si="165"/>
        <v>95606.505939632858</v>
      </c>
      <c r="F313" s="81">
        <f t="shared" si="165"/>
        <v>998.59068695878011</v>
      </c>
      <c r="G313" s="81">
        <f t="shared" si="165"/>
        <v>568.85871034081561</v>
      </c>
      <c r="H313" s="81">
        <f t="shared" si="166"/>
        <v>568.85871034081549</v>
      </c>
      <c r="I313" s="81">
        <f t="shared" si="167"/>
        <v>1567.4493972995956</v>
      </c>
      <c r="J313" s="82">
        <f t="shared" si="157"/>
        <v>1567.4493972995956</v>
      </c>
      <c r="K313" s="83">
        <f t="shared" si="168"/>
        <v>0</v>
      </c>
      <c r="L313" s="59">
        <f t="shared" si="169"/>
        <v>63737.67062642191</v>
      </c>
      <c r="M313" s="59">
        <f t="shared" si="151"/>
        <v>665.72712463918674</v>
      </c>
      <c r="N313" s="59">
        <f t="shared" si="152"/>
        <v>379.23914022721038</v>
      </c>
      <c r="O313" s="59">
        <f>'Kredyt Mieszkaniowy #naStart'!$N313+'Kredyt Mieszkaniowy #naStart'!$M313</f>
        <v>1044.9662648663971</v>
      </c>
      <c r="P313" s="59">
        <v>0</v>
      </c>
      <c r="Q313" s="59">
        <f t="shared" si="158"/>
        <v>0</v>
      </c>
      <c r="R313" s="59">
        <f t="shared" si="150"/>
        <v>379.23914022721033</v>
      </c>
      <c r="S313" s="59">
        <f t="shared" si="159"/>
        <v>1044.9662648663971</v>
      </c>
      <c r="T313" s="58">
        <f t="shared" si="170"/>
        <v>31868.835313210955</v>
      </c>
      <c r="U313" s="58">
        <f t="shared" si="153"/>
        <v>332.86356231959337</v>
      </c>
      <c r="V313" s="58">
        <f t="shared" si="154"/>
        <v>189.61957011360519</v>
      </c>
      <c r="W313" s="58">
        <f t="shared" si="171"/>
        <v>522.48313243319853</v>
      </c>
      <c r="Y313" s="84">
        <v>285</v>
      </c>
      <c r="Z313" s="85">
        <f t="shared" si="177"/>
        <v>123465.60970362378</v>
      </c>
      <c r="AA313" s="85">
        <f t="shared" si="172"/>
        <v>1289.5734113280337</v>
      </c>
      <c r="AB313" s="85">
        <f t="shared" si="173"/>
        <v>734.62037773656141</v>
      </c>
      <c r="AC313" s="85">
        <f t="shared" si="160"/>
        <v>2024.193789064595</v>
      </c>
      <c r="AD313" s="86">
        <f t="shared" si="161"/>
        <v>456.74439176499936</v>
      </c>
      <c r="AE313" s="50"/>
      <c r="AF313" s="84">
        <v>285</v>
      </c>
      <c r="AG313" s="85">
        <f t="shared" si="178"/>
        <v>63333.333333333059</v>
      </c>
      <c r="AH313" s="85">
        <f t="shared" si="162"/>
        <v>833.33333333333337</v>
      </c>
      <c r="AI313" s="85">
        <f t="shared" si="179"/>
        <v>376.83333333333172</v>
      </c>
      <c r="AJ313" s="85">
        <f t="shared" si="174"/>
        <v>1210.1666666666652</v>
      </c>
      <c r="AK313" s="86">
        <f t="shared" si="163"/>
        <v>-357.28273063293045</v>
      </c>
      <c r="AM313" s="80">
        <v>285</v>
      </c>
      <c r="AN313" s="59">
        <f t="shared" si="175"/>
        <v>95606.505939633367</v>
      </c>
      <c r="AO313" s="59">
        <f t="shared" si="155"/>
        <v>998.59068695878511</v>
      </c>
      <c r="AP313" s="59">
        <f t="shared" si="156"/>
        <v>568.85871034081856</v>
      </c>
      <c r="AQ313" s="59">
        <f t="shared" si="164"/>
        <v>1567.4493972996038</v>
      </c>
      <c r="AR313" s="59">
        <f t="shared" si="176"/>
        <v>1567.4493972996038</v>
      </c>
      <c r="AS313" s="59">
        <v>0</v>
      </c>
      <c r="AT313" s="88">
        <f>IF(Obliczenia!$D$28="nie można skorzystać z programu",0,AR313-J313)</f>
        <v>8.1854523159563541E-12</v>
      </c>
    </row>
    <row r="314" spans="1:46" ht="14.1" customHeight="1" x14ac:dyDescent="0.3">
      <c r="A314" s="38"/>
      <c r="B314" s="38"/>
      <c r="C314" s="38"/>
      <c r="D314" s="80">
        <v>286</v>
      </c>
      <c r="E314" s="81">
        <f t="shared" si="165"/>
        <v>94607.91525267408</v>
      </c>
      <c r="F314" s="81">
        <f t="shared" si="165"/>
        <v>1004.5323015461847</v>
      </c>
      <c r="G314" s="81">
        <f t="shared" si="165"/>
        <v>562.91709575341076</v>
      </c>
      <c r="H314" s="81">
        <f t="shared" si="166"/>
        <v>562.91709575341076</v>
      </c>
      <c r="I314" s="81">
        <f t="shared" si="167"/>
        <v>1567.4493972995956</v>
      </c>
      <c r="J314" s="82">
        <f t="shared" si="157"/>
        <v>1567.4493972995956</v>
      </c>
      <c r="K314" s="83">
        <f t="shared" si="168"/>
        <v>0</v>
      </c>
      <c r="L314" s="59">
        <f t="shared" si="169"/>
        <v>63071.94350178272</v>
      </c>
      <c r="M314" s="59">
        <f t="shared" si="151"/>
        <v>669.68820103078986</v>
      </c>
      <c r="N314" s="59">
        <f t="shared" si="152"/>
        <v>375.27806383560716</v>
      </c>
      <c r="O314" s="59">
        <f>'Kredyt Mieszkaniowy #naStart'!$N314+'Kredyt Mieszkaniowy #naStart'!$M314</f>
        <v>1044.9662648663971</v>
      </c>
      <c r="P314" s="59">
        <v>0</v>
      </c>
      <c r="Q314" s="59">
        <f t="shared" si="158"/>
        <v>0</v>
      </c>
      <c r="R314" s="59">
        <f t="shared" si="150"/>
        <v>375.27806383560721</v>
      </c>
      <c r="S314" s="59">
        <f t="shared" si="159"/>
        <v>1044.9662648663971</v>
      </c>
      <c r="T314" s="59">
        <f t="shared" si="170"/>
        <v>31535.97175089136</v>
      </c>
      <c r="U314" s="58">
        <f t="shared" si="153"/>
        <v>334.84410051539493</v>
      </c>
      <c r="V314" s="59">
        <f t="shared" si="154"/>
        <v>187.63903191780358</v>
      </c>
      <c r="W314" s="58">
        <f t="shared" si="171"/>
        <v>522.48313243319853</v>
      </c>
      <c r="Y314" s="84">
        <v>286</v>
      </c>
      <c r="Z314" s="85">
        <f t="shared" si="177"/>
        <v>122176.03629229574</v>
      </c>
      <c r="AA314" s="85">
        <f t="shared" si="172"/>
        <v>1297.2463731254359</v>
      </c>
      <c r="AB314" s="85">
        <f t="shared" si="173"/>
        <v>726.94741593915978</v>
      </c>
      <c r="AC314" s="85">
        <f t="shared" si="160"/>
        <v>2024.1937890645956</v>
      </c>
      <c r="AD314" s="86">
        <f t="shared" si="161"/>
        <v>456.74439176500005</v>
      </c>
      <c r="AE314" s="50"/>
      <c r="AF314" s="84">
        <v>286</v>
      </c>
      <c r="AG314" s="85">
        <f t="shared" si="178"/>
        <v>62499.999999999724</v>
      </c>
      <c r="AH314" s="85">
        <f t="shared" si="162"/>
        <v>833.33333333333337</v>
      </c>
      <c r="AI314" s="85">
        <f t="shared" si="179"/>
        <v>371.87499999999841</v>
      </c>
      <c r="AJ314" s="85">
        <f t="shared" si="174"/>
        <v>1205.2083333333317</v>
      </c>
      <c r="AK314" s="86">
        <f t="shared" si="163"/>
        <v>-362.24106396626394</v>
      </c>
      <c r="AM314" s="80">
        <v>286</v>
      </c>
      <c r="AN314" s="59">
        <f t="shared" si="175"/>
        <v>94607.915252674589</v>
      </c>
      <c r="AO314" s="59">
        <f t="shared" si="155"/>
        <v>1004.5323015461902</v>
      </c>
      <c r="AP314" s="59">
        <f t="shared" si="156"/>
        <v>562.91709575341383</v>
      </c>
      <c r="AQ314" s="59">
        <f t="shared" si="164"/>
        <v>1567.449397299604</v>
      </c>
      <c r="AR314" s="59">
        <f t="shared" si="176"/>
        <v>1567.449397299604</v>
      </c>
      <c r="AS314" s="59">
        <v>0</v>
      </c>
      <c r="AT314" s="88">
        <f>IF(Obliczenia!$D$28="nie można skorzystać z programu",0,AR314-J314)</f>
        <v>8.4128259913995862E-12</v>
      </c>
    </row>
    <row r="315" spans="1:46" ht="14.1" customHeight="1" x14ac:dyDescent="0.3">
      <c r="A315" s="38"/>
      <c r="B315" s="38"/>
      <c r="C315" s="38"/>
      <c r="D315" s="80">
        <v>287</v>
      </c>
      <c r="E315" s="81">
        <f t="shared" si="165"/>
        <v>93603.382951127889</v>
      </c>
      <c r="F315" s="81">
        <f t="shared" si="165"/>
        <v>1010.5092687403844</v>
      </c>
      <c r="G315" s="81">
        <f t="shared" si="165"/>
        <v>556.94012855921108</v>
      </c>
      <c r="H315" s="81">
        <f t="shared" si="166"/>
        <v>556.94012855921108</v>
      </c>
      <c r="I315" s="81">
        <f t="shared" si="167"/>
        <v>1567.4493972995956</v>
      </c>
      <c r="J315" s="82">
        <f t="shared" si="157"/>
        <v>1567.4493972995956</v>
      </c>
      <c r="K315" s="83">
        <f t="shared" si="168"/>
        <v>0</v>
      </c>
      <c r="L315" s="59">
        <f t="shared" si="169"/>
        <v>62402.255300751931</v>
      </c>
      <c r="M315" s="59">
        <f t="shared" si="151"/>
        <v>673.67284582692298</v>
      </c>
      <c r="N315" s="59">
        <f t="shared" si="152"/>
        <v>371.29341903947403</v>
      </c>
      <c r="O315" s="59">
        <f>'Kredyt Mieszkaniowy #naStart'!$N315+'Kredyt Mieszkaniowy #naStart'!$M315</f>
        <v>1044.9662648663971</v>
      </c>
      <c r="P315" s="59">
        <v>0</v>
      </c>
      <c r="Q315" s="59">
        <f t="shared" si="158"/>
        <v>0</v>
      </c>
      <c r="R315" s="59">
        <f t="shared" si="150"/>
        <v>371.29341903947409</v>
      </c>
      <c r="S315" s="59">
        <f t="shared" si="159"/>
        <v>1044.9662648663971</v>
      </c>
      <c r="T315" s="58">
        <f t="shared" si="170"/>
        <v>31201.127650375965</v>
      </c>
      <c r="U315" s="58">
        <f t="shared" si="153"/>
        <v>336.83642291346149</v>
      </c>
      <c r="V315" s="58">
        <f t="shared" si="154"/>
        <v>185.64670951973702</v>
      </c>
      <c r="W315" s="58">
        <f t="shared" si="171"/>
        <v>522.48313243319853</v>
      </c>
      <c r="Y315" s="84">
        <v>287</v>
      </c>
      <c r="Z315" s="85">
        <f t="shared" si="177"/>
        <v>120878.7899191703</v>
      </c>
      <c r="AA315" s="85">
        <f t="shared" si="172"/>
        <v>1304.9649890455321</v>
      </c>
      <c r="AB315" s="85">
        <f t="shared" si="173"/>
        <v>719.22880001906333</v>
      </c>
      <c r="AC315" s="85">
        <f t="shared" si="160"/>
        <v>2024.1937890645954</v>
      </c>
      <c r="AD315" s="86">
        <f t="shared" si="161"/>
        <v>456.74439176499982</v>
      </c>
      <c r="AE315" s="50"/>
      <c r="AF315" s="84">
        <v>287</v>
      </c>
      <c r="AG315" s="85">
        <f t="shared" si="178"/>
        <v>61666.666666666388</v>
      </c>
      <c r="AH315" s="85">
        <f t="shared" si="162"/>
        <v>833.33333333333337</v>
      </c>
      <c r="AI315" s="85">
        <f t="shared" si="179"/>
        <v>366.91666666666504</v>
      </c>
      <c r="AJ315" s="85">
        <f t="shared" si="174"/>
        <v>1200.2499999999984</v>
      </c>
      <c r="AK315" s="86">
        <f t="shared" si="163"/>
        <v>-367.19939729959719</v>
      </c>
      <c r="AM315" s="80">
        <v>287</v>
      </c>
      <c r="AN315" s="59">
        <f t="shared" si="175"/>
        <v>93603.382951128398</v>
      </c>
      <c r="AO315" s="59">
        <f t="shared" si="155"/>
        <v>1010.50926874039</v>
      </c>
      <c r="AP315" s="59">
        <f t="shared" si="156"/>
        <v>556.94012855921403</v>
      </c>
      <c r="AQ315" s="59">
        <f t="shared" si="164"/>
        <v>1567.449397299604</v>
      </c>
      <c r="AR315" s="59">
        <f t="shared" si="176"/>
        <v>1567.449397299604</v>
      </c>
      <c r="AS315" s="59">
        <v>0</v>
      </c>
      <c r="AT315" s="88">
        <f>IF(Obliczenia!$D$28="nie można skorzystać z programu",0,AR315-J315)</f>
        <v>8.4128259913995862E-12</v>
      </c>
    </row>
    <row r="316" spans="1:46" ht="14.1" customHeight="1" x14ac:dyDescent="0.3">
      <c r="A316" s="38"/>
      <c r="B316" s="38"/>
      <c r="C316" s="38"/>
      <c r="D316" s="80">
        <v>288</v>
      </c>
      <c r="E316" s="81">
        <f t="shared" si="165"/>
        <v>92592.873682387522</v>
      </c>
      <c r="F316" s="81">
        <f t="shared" si="165"/>
        <v>1016.5217988893896</v>
      </c>
      <c r="G316" s="81">
        <f t="shared" si="165"/>
        <v>550.92759841020575</v>
      </c>
      <c r="H316" s="81">
        <f t="shared" si="166"/>
        <v>550.92759841020563</v>
      </c>
      <c r="I316" s="81">
        <f t="shared" si="167"/>
        <v>1567.4493972995951</v>
      </c>
      <c r="J316" s="82">
        <f t="shared" si="157"/>
        <v>1567.4493972995951</v>
      </c>
      <c r="K316" s="83">
        <f t="shared" si="168"/>
        <v>0</v>
      </c>
      <c r="L316" s="59">
        <f t="shared" si="169"/>
        <v>61728.58245492501</v>
      </c>
      <c r="M316" s="59">
        <f t="shared" si="151"/>
        <v>677.68119925959309</v>
      </c>
      <c r="N316" s="59">
        <f t="shared" si="152"/>
        <v>367.28506560680381</v>
      </c>
      <c r="O316" s="59">
        <f>'Kredyt Mieszkaniowy #naStart'!$N316+'Kredyt Mieszkaniowy #naStart'!$M316</f>
        <v>1044.9662648663968</v>
      </c>
      <c r="P316" s="59">
        <v>0</v>
      </c>
      <c r="Q316" s="59">
        <f t="shared" si="158"/>
        <v>0</v>
      </c>
      <c r="R316" s="59">
        <f t="shared" si="150"/>
        <v>367.28506560680376</v>
      </c>
      <c r="S316" s="59">
        <f t="shared" si="159"/>
        <v>1044.9662648663968</v>
      </c>
      <c r="T316" s="59">
        <f t="shared" si="170"/>
        <v>30864.291227462505</v>
      </c>
      <c r="U316" s="58">
        <f t="shared" si="153"/>
        <v>338.84059962979654</v>
      </c>
      <c r="V316" s="59">
        <f t="shared" si="154"/>
        <v>183.64253280340191</v>
      </c>
      <c r="W316" s="58">
        <f t="shared" si="171"/>
        <v>522.48313243319842</v>
      </c>
      <c r="Y316" s="84">
        <v>288</v>
      </c>
      <c r="Z316" s="85">
        <f t="shared" si="177"/>
        <v>119573.82493012477</v>
      </c>
      <c r="AA316" s="85">
        <f t="shared" si="172"/>
        <v>1312.7295307303527</v>
      </c>
      <c r="AB316" s="85">
        <f t="shared" si="173"/>
        <v>711.46425833424246</v>
      </c>
      <c r="AC316" s="85">
        <f t="shared" si="160"/>
        <v>2024.1937890645952</v>
      </c>
      <c r="AD316" s="86">
        <f t="shared" si="161"/>
        <v>456.74439176500005</v>
      </c>
      <c r="AE316" s="50"/>
      <c r="AF316" s="84">
        <v>288</v>
      </c>
      <c r="AG316" s="85">
        <f t="shared" si="178"/>
        <v>60833.333333333052</v>
      </c>
      <c r="AH316" s="85">
        <f t="shared" si="162"/>
        <v>833.33333333333337</v>
      </c>
      <c r="AI316" s="85">
        <f t="shared" si="179"/>
        <v>361.95833333333167</v>
      </c>
      <c r="AJ316" s="85">
        <f t="shared" si="174"/>
        <v>1195.2916666666652</v>
      </c>
      <c r="AK316" s="86">
        <f t="shared" si="163"/>
        <v>-372.15773063293</v>
      </c>
      <c r="AM316" s="80">
        <v>288</v>
      </c>
      <c r="AN316" s="59">
        <f t="shared" si="175"/>
        <v>92592.873682388003</v>
      </c>
      <c r="AO316" s="59">
        <f t="shared" si="155"/>
        <v>1016.521798889395</v>
      </c>
      <c r="AP316" s="59">
        <f t="shared" si="156"/>
        <v>550.92759841020859</v>
      </c>
      <c r="AQ316" s="59">
        <f t="shared" si="164"/>
        <v>1567.4493972996036</v>
      </c>
      <c r="AR316" s="59">
        <f t="shared" si="176"/>
        <v>1567.4493972996036</v>
      </c>
      <c r="AS316" s="59">
        <v>0</v>
      </c>
      <c r="AT316" s="88">
        <f>IF(Obliczenia!$D$28="nie można skorzystać z programu",0,AR316-J316)</f>
        <v>8.4128259913995862E-12</v>
      </c>
    </row>
    <row r="317" spans="1:46" ht="14.1" customHeight="1" x14ac:dyDescent="0.3">
      <c r="A317" s="38"/>
      <c r="B317" s="38"/>
      <c r="C317" s="38"/>
      <c r="D317" s="80">
        <v>289</v>
      </c>
      <c r="E317" s="81">
        <f t="shared" si="165"/>
        <v>91576.351883498137</v>
      </c>
      <c r="F317" s="81">
        <f t="shared" si="165"/>
        <v>1022.5701035927818</v>
      </c>
      <c r="G317" s="81">
        <f t="shared" si="165"/>
        <v>544.87929370681388</v>
      </c>
      <c r="H317" s="81">
        <f t="shared" si="166"/>
        <v>544.87929370681377</v>
      </c>
      <c r="I317" s="81">
        <f t="shared" si="167"/>
        <v>1567.4493972995956</v>
      </c>
      <c r="J317" s="82">
        <f t="shared" si="157"/>
        <v>1567.4493972995956</v>
      </c>
      <c r="K317" s="83">
        <f t="shared" si="168"/>
        <v>0</v>
      </c>
      <c r="L317" s="59">
        <f t="shared" si="169"/>
        <v>61050.90125566542</v>
      </c>
      <c r="M317" s="59">
        <f t="shared" si="151"/>
        <v>681.71340239518793</v>
      </c>
      <c r="N317" s="59">
        <f t="shared" si="152"/>
        <v>363.25286247120926</v>
      </c>
      <c r="O317" s="59">
        <f>'Kredyt Mieszkaniowy #naStart'!$N317+'Kredyt Mieszkaniowy #naStart'!$M317</f>
        <v>1044.9662648663971</v>
      </c>
      <c r="P317" s="59">
        <v>0</v>
      </c>
      <c r="Q317" s="59">
        <f t="shared" si="158"/>
        <v>0</v>
      </c>
      <c r="R317" s="59">
        <f t="shared" ref="R317:R380" si="180">S317-M317</f>
        <v>363.25286247120914</v>
      </c>
      <c r="S317" s="59">
        <f t="shared" si="159"/>
        <v>1044.9662648663971</v>
      </c>
      <c r="T317" s="58">
        <f t="shared" si="170"/>
        <v>30525.45062783271</v>
      </c>
      <c r="U317" s="58">
        <f t="shared" si="153"/>
        <v>340.85670119759396</v>
      </c>
      <c r="V317" s="58">
        <f t="shared" si="154"/>
        <v>181.62643123560463</v>
      </c>
      <c r="W317" s="58">
        <f t="shared" si="171"/>
        <v>522.48313243319853</v>
      </c>
      <c r="Y317" s="84">
        <v>289</v>
      </c>
      <c r="Z317" s="85">
        <f t="shared" si="177"/>
        <v>118261.09539939441</v>
      </c>
      <c r="AA317" s="85">
        <f t="shared" si="172"/>
        <v>1320.5402714381983</v>
      </c>
      <c r="AB317" s="85">
        <f t="shared" si="173"/>
        <v>703.65351762639671</v>
      </c>
      <c r="AC317" s="85">
        <f t="shared" si="160"/>
        <v>2024.193789064595</v>
      </c>
      <c r="AD317" s="86">
        <f t="shared" si="161"/>
        <v>456.74439176499936</v>
      </c>
      <c r="AE317" s="50"/>
      <c r="AF317" s="84">
        <v>289</v>
      </c>
      <c r="AG317" s="85">
        <f t="shared" si="178"/>
        <v>59999.999999999716</v>
      </c>
      <c r="AH317" s="85">
        <f t="shared" si="162"/>
        <v>833.33333333333337</v>
      </c>
      <c r="AI317" s="85">
        <f t="shared" si="179"/>
        <v>356.99999999999835</v>
      </c>
      <c r="AJ317" s="85">
        <f t="shared" si="174"/>
        <v>1190.3333333333317</v>
      </c>
      <c r="AK317" s="86">
        <f t="shared" si="163"/>
        <v>-377.11606396626394</v>
      </c>
      <c r="AM317" s="80">
        <v>289</v>
      </c>
      <c r="AN317" s="59">
        <f t="shared" si="175"/>
        <v>91576.351883498603</v>
      </c>
      <c r="AO317" s="59">
        <f t="shared" si="155"/>
        <v>1022.5701035927872</v>
      </c>
      <c r="AP317" s="59">
        <f t="shared" si="156"/>
        <v>544.87929370681672</v>
      </c>
      <c r="AQ317" s="59">
        <f t="shared" si="164"/>
        <v>1567.4493972996038</v>
      </c>
      <c r="AR317" s="59">
        <f t="shared" si="176"/>
        <v>1567.4493972996038</v>
      </c>
      <c r="AS317" s="59">
        <v>0</v>
      </c>
      <c r="AT317" s="88">
        <f>IF(Obliczenia!$D$28="nie można skorzystać z programu",0,AR317-J317)</f>
        <v>8.1854523159563541E-12</v>
      </c>
    </row>
    <row r="318" spans="1:46" ht="14.1" customHeight="1" x14ac:dyDescent="0.3">
      <c r="A318" s="38"/>
      <c r="B318" s="38"/>
      <c r="C318" s="38"/>
      <c r="D318" s="80">
        <v>290</v>
      </c>
      <c r="E318" s="81">
        <f t="shared" si="165"/>
        <v>90553.781779905345</v>
      </c>
      <c r="F318" s="81">
        <f t="shared" si="165"/>
        <v>1028.6543957091585</v>
      </c>
      <c r="G318" s="81">
        <f t="shared" si="165"/>
        <v>538.79500159043687</v>
      </c>
      <c r="H318" s="81">
        <f t="shared" si="166"/>
        <v>538.79500159043698</v>
      </c>
      <c r="I318" s="81">
        <f t="shared" si="167"/>
        <v>1567.4493972995956</v>
      </c>
      <c r="J318" s="82">
        <f t="shared" si="157"/>
        <v>1567.4493972995956</v>
      </c>
      <c r="K318" s="83">
        <f t="shared" si="168"/>
        <v>0</v>
      </c>
      <c r="L318" s="59">
        <f t="shared" si="169"/>
        <v>60369.187853270232</v>
      </c>
      <c r="M318" s="59">
        <f t="shared" si="151"/>
        <v>685.76959713943904</v>
      </c>
      <c r="N318" s="59">
        <f t="shared" si="152"/>
        <v>359.19666772695791</v>
      </c>
      <c r="O318" s="59">
        <f>'Kredyt Mieszkaniowy #naStart'!$N318+'Kredyt Mieszkaniowy #naStart'!$M318</f>
        <v>1044.9662648663971</v>
      </c>
      <c r="P318" s="59">
        <v>0</v>
      </c>
      <c r="Q318" s="59">
        <f t="shared" si="158"/>
        <v>0</v>
      </c>
      <c r="R318" s="59">
        <f t="shared" si="180"/>
        <v>359.19666772695803</v>
      </c>
      <c r="S318" s="59">
        <f t="shared" si="159"/>
        <v>1044.9662648663971</v>
      </c>
      <c r="T318" s="59">
        <f t="shared" si="170"/>
        <v>30184.593926635116</v>
      </c>
      <c r="U318" s="58">
        <f t="shared" si="153"/>
        <v>342.88479856971952</v>
      </c>
      <c r="V318" s="59">
        <f t="shared" si="154"/>
        <v>179.59833386347896</v>
      </c>
      <c r="W318" s="58">
        <f t="shared" si="171"/>
        <v>522.48313243319853</v>
      </c>
      <c r="Y318" s="84">
        <v>290</v>
      </c>
      <c r="Z318" s="85">
        <f t="shared" si="177"/>
        <v>116940.55512795622</v>
      </c>
      <c r="AA318" s="85">
        <f t="shared" si="172"/>
        <v>1328.3974860532555</v>
      </c>
      <c r="AB318" s="85">
        <f t="shared" si="173"/>
        <v>695.79630301133943</v>
      </c>
      <c r="AC318" s="85">
        <f t="shared" si="160"/>
        <v>2024.193789064595</v>
      </c>
      <c r="AD318" s="86">
        <f t="shared" si="161"/>
        <v>456.74439176499936</v>
      </c>
      <c r="AE318" s="50"/>
      <c r="AF318" s="84">
        <v>290</v>
      </c>
      <c r="AG318" s="85">
        <f t="shared" si="178"/>
        <v>59166.66666666638</v>
      </c>
      <c r="AH318" s="85">
        <f t="shared" si="162"/>
        <v>833.33333333333337</v>
      </c>
      <c r="AI318" s="85">
        <f t="shared" si="179"/>
        <v>352.04166666666498</v>
      </c>
      <c r="AJ318" s="85">
        <f t="shared" si="174"/>
        <v>1185.3749999999984</v>
      </c>
      <c r="AK318" s="86">
        <f t="shared" si="163"/>
        <v>-382.07439729959719</v>
      </c>
      <c r="AM318" s="80">
        <v>290</v>
      </c>
      <c r="AN318" s="59">
        <f t="shared" si="175"/>
        <v>90553.78177990581</v>
      </c>
      <c r="AO318" s="59">
        <f t="shared" si="155"/>
        <v>1028.654395709164</v>
      </c>
      <c r="AP318" s="59">
        <f t="shared" si="156"/>
        <v>538.7950015904396</v>
      </c>
      <c r="AQ318" s="59">
        <f t="shared" si="164"/>
        <v>1567.4493972996036</v>
      </c>
      <c r="AR318" s="59">
        <f t="shared" si="176"/>
        <v>1567.4493972996036</v>
      </c>
      <c r="AS318" s="59">
        <v>0</v>
      </c>
      <c r="AT318" s="88">
        <f>IF(Obliczenia!$D$28="nie można skorzystać z programu",0,AR318-J318)</f>
        <v>7.9580786405131221E-12</v>
      </c>
    </row>
    <row r="319" spans="1:46" ht="14.1" customHeight="1" x14ac:dyDescent="0.3">
      <c r="A319" s="38"/>
      <c r="B319" s="38"/>
      <c r="C319" s="38"/>
      <c r="D319" s="80">
        <v>291</v>
      </c>
      <c r="E319" s="81">
        <f t="shared" si="165"/>
        <v>89525.127384196181</v>
      </c>
      <c r="F319" s="81">
        <f t="shared" si="165"/>
        <v>1034.7748893636281</v>
      </c>
      <c r="G319" s="81">
        <f t="shared" si="165"/>
        <v>532.67450793596731</v>
      </c>
      <c r="H319" s="81">
        <f t="shared" si="166"/>
        <v>532.67450793596743</v>
      </c>
      <c r="I319" s="81">
        <f t="shared" si="167"/>
        <v>1567.4493972995956</v>
      </c>
      <c r="J319" s="82">
        <f t="shared" si="157"/>
        <v>1567.4493972995956</v>
      </c>
      <c r="K319" s="83">
        <f t="shared" si="168"/>
        <v>0</v>
      </c>
      <c r="L319" s="59">
        <f t="shared" si="169"/>
        <v>59683.41825613079</v>
      </c>
      <c r="M319" s="59">
        <f t="shared" si="151"/>
        <v>689.84992624241875</v>
      </c>
      <c r="N319" s="59">
        <f t="shared" si="152"/>
        <v>355.11633862397821</v>
      </c>
      <c r="O319" s="59">
        <f>'Kredyt Mieszkaniowy #naStart'!$N319+'Kredyt Mieszkaniowy #naStart'!$M319</f>
        <v>1044.9662648663971</v>
      </c>
      <c r="P319" s="59">
        <v>0</v>
      </c>
      <c r="Q319" s="59">
        <f t="shared" si="158"/>
        <v>0</v>
      </c>
      <c r="R319" s="59">
        <f t="shared" si="180"/>
        <v>355.11633862397832</v>
      </c>
      <c r="S319" s="59">
        <f t="shared" si="159"/>
        <v>1044.9662648663971</v>
      </c>
      <c r="T319" s="58">
        <f t="shared" si="170"/>
        <v>29841.709128065395</v>
      </c>
      <c r="U319" s="58">
        <f t="shared" si="153"/>
        <v>344.92496312120937</v>
      </c>
      <c r="V319" s="58">
        <f t="shared" si="154"/>
        <v>177.5581693119891</v>
      </c>
      <c r="W319" s="58">
        <f t="shared" si="171"/>
        <v>522.48313243319853</v>
      </c>
      <c r="Y319" s="84">
        <v>291</v>
      </c>
      <c r="Z319" s="85">
        <f t="shared" si="177"/>
        <v>115612.15764190296</v>
      </c>
      <c r="AA319" s="85">
        <f t="shared" si="172"/>
        <v>1336.3014510952726</v>
      </c>
      <c r="AB319" s="85">
        <f t="shared" si="173"/>
        <v>687.89233796932263</v>
      </c>
      <c r="AC319" s="85">
        <f t="shared" si="160"/>
        <v>2024.1937890645952</v>
      </c>
      <c r="AD319" s="86">
        <f t="shared" si="161"/>
        <v>456.74439176499959</v>
      </c>
      <c r="AE319" s="50"/>
      <c r="AF319" s="84">
        <v>291</v>
      </c>
      <c r="AG319" s="85">
        <f t="shared" si="178"/>
        <v>58333.333333333045</v>
      </c>
      <c r="AH319" s="85">
        <f t="shared" si="162"/>
        <v>833.33333333333337</v>
      </c>
      <c r="AI319" s="85">
        <f t="shared" si="179"/>
        <v>347.08333333333167</v>
      </c>
      <c r="AJ319" s="85">
        <f t="shared" si="174"/>
        <v>1180.4166666666652</v>
      </c>
      <c r="AK319" s="86">
        <f t="shared" si="163"/>
        <v>-387.03273063293045</v>
      </c>
      <c r="AM319" s="80">
        <v>291</v>
      </c>
      <c r="AN319" s="59">
        <f t="shared" si="175"/>
        <v>89525.127384196647</v>
      </c>
      <c r="AO319" s="59">
        <f t="shared" si="155"/>
        <v>1034.7748893636335</v>
      </c>
      <c r="AP319" s="59">
        <f t="shared" si="156"/>
        <v>532.67450793597015</v>
      </c>
      <c r="AQ319" s="59">
        <f t="shared" si="164"/>
        <v>1567.4493972996038</v>
      </c>
      <c r="AR319" s="59">
        <f t="shared" si="176"/>
        <v>1567.4493972996038</v>
      </c>
      <c r="AS319" s="59">
        <v>0</v>
      </c>
      <c r="AT319" s="88">
        <f>IF(Obliczenia!$D$28="nie można skorzystać z programu",0,AR319-J319)</f>
        <v>8.1854523159563541E-12</v>
      </c>
    </row>
    <row r="320" spans="1:46" ht="14.1" customHeight="1" x14ac:dyDescent="0.3">
      <c r="A320" s="38"/>
      <c r="B320" s="38"/>
      <c r="C320" s="38"/>
      <c r="D320" s="80">
        <v>292</v>
      </c>
      <c r="E320" s="81">
        <f t="shared" si="165"/>
        <v>88490.352494832565</v>
      </c>
      <c r="F320" s="81">
        <f t="shared" si="165"/>
        <v>1040.9317999553421</v>
      </c>
      <c r="G320" s="81">
        <f t="shared" si="165"/>
        <v>526.51759734425377</v>
      </c>
      <c r="H320" s="81">
        <f t="shared" si="166"/>
        <v>526.51759734425366</v>
      </c>
      <c r="I320" s="81">
        <f t="shared" si="167"/>
        <v>1567.4493972995956</v>
      </c>
      <c r="J320" s="82">
        <f t="shared" si="157"/>
        <v>1567.4493972995956</v>
      </c>
      <c r="K320" s="83">
        <f t="shared" si="168"/>
        <v>0</v>
      </c>
      <c r="L320" s="59">
        <f t="shared" si="169"/>
        <v>58993.568329888374</v>
      </c>
      <c r="M320" s="59">
        <f t="shared" si="151"/>
        <v>693.95453330356133</v>
      </c>
      <c r="N320" s="59">
        <f t="shared" si="152"/>
        <v>351.01173156283585</v>
      </c>
      <c r="O320" s="59">
        <f>'Kredyt Mieszkaniowy #naStart'!$N320+'Kredyt Mieszkaniowy #naStart'!$M320</f>
        <v>1044.9662648663971</v>
      </c>
      <c r="P320" s="59">
        <v>0</v>
      </c>
      <c r="Q320" s="59">
        <f t="shared" si="158"/>
        <v>0</v>
      </c>
      <c r="R320" s="59">
        <f t="shared" si="180"/>
        <v>351.01173156283573</v>
      </c>
      <c r="S320" s="59">
        <f t="shared" si="159"/>
        <v>1044.9662648663971</v>
      </c>
      <c r="T320" s="59">
        <f t="shared" si="170"/>
        <v>29496.784164944187</v>
      </c>
      <c r="U320" s="58">
        <f t="shared" si="153"/>
        <v>346.97726665178067</v>
      </c>
      <c r="V320" s="59">
        <f t="shared" si="154"/>
        <v>175.50586578141792</v>
      </c>
      <c r="W320" s="58">
        <f t="shared" si="171"/>
        <v>522.48313243319853</v>
      </c>
      <c r="Y320" s="84">
        <v>292</v>
      </c>
      <c r="Z320" s="85">
        <f t="shared" si="177"/>
        <v>114275.85619080768</v>
      </c>
      <c r="AA320" s="85">
        <f t="shared" si="172"/>
        <v>1344.2524447292894</v>
      </c>
      <c r="AB320" s="85">
        <f t="shared" si="173"/>
        <v>679.94134433530587</v>
      </c>
      <c r="AC320" s="85">
        <f t="shared" si="160"/>
        <v>2024.1937890645954</v>
      </c>
      <c r="AD320" s="86">
        <f t="shared" si="161"/>
        <v>456.74439176499982</v>
      </c>
      <c r="AE320" s="50"/>
      <c r="AF320" s="84">
        <v>292</v>
      </c>
      <c r="AG320" s="85">
        <f t="shared" si="178"/>
        <v>57499.999999999709</v>
      </c>
      <c r="AH320" s="85">
        <f t="shared" si="162"/>
        <v>833.33333333333337</v>
      </c>
      <c r="AI320" s="85">
        <f t="shared" si="179"/>
        <v>342.12499999999829</v>
      </c>
      <c r="AJ320" s="85">
        <f t="shared" si="174"/>
        <v>1175.4583333333317</v>
      </c>
      <c r="AK320" s="86">
        <f t="shared" si="163"/>
        <v>-391.99106396626394</v>
      </c>
      <c r="AM320" s="80">
        <v>292</v>
      </c>
      <c r="AN320" s="59">
        <f t="shared" si="175"/>
        <v>88490.352494833016</v>
      </c>
      <c r="AO320" s="59">
        <f t="shared" si="155"/>
        <v>1040.9317999553473</v>
      </c>
      <c r="AP320" s="59">
        <f t="shared" si="156"/>
        <v>526.5175973442565</v>
      </c>
      <c r="AQ320" s="59">
        <f t="shared" si="164"/>
        <v>1567.4493972996038</v>
      </c>
      <c r="AR320" s="59">
        <f t="shared" si="176"/>
        <v>1567.4493972996038</v>
      </c>
      <c r="AS320" s="59">
        <v>0</v>
      </c>
      <c r="AT320" s="88">
        <f>IF(Obliczenia!$D$28="nie można skorzystać z programu",0,AR320-J320)</f>
        <v>8.1854523159563541E-12</v>
      </c>
    </row>
    <row r="321" spans="1:46" ht="14.1" customHeight="1" x14ac:dyDescent="0.3">
      <c r="A321" s="38"/>
      <c r="B321" s="38"/>
      <c r="C321" s="38"/>
      <c r="D321" s="80">
        <v>293</v>
      </c>
      <c r="E321" s="81">
        <f t="shared" si="165"/>
        <v>87449.420694877219</v>
      </c>
      <c r="F321" s="81">
        <f t="shared" si="165"/>
        <v>1047.1253441650761</v>
      </c>
      <c r="G321" s="81">
        <f t="shared" si="165"/>
        <v>520.32405313451943</v>
      </c>
      <c r="H321" s="81">
        <f t="shared" si="166"/>
        <v>520.32405313451954</v>
      </c>
      <c r="I321" s="81">
        <f t="shared" si="167"/>
        <v>1567.4493972995956</v>
      </c>
      <c r="J321" s="82">
        <f t="shared" si="157"/>
        <v>1567.4493972995956</v>
      </c>
      <c r="K321" s="83">
        <f t="shared" si="168"/>
        <v>0</v>
      </c>
      <c r="L321" s="59">
        <f t="shared" si="169"/>
        <v>58299.61379658481</v>
      </c>
      <c r="M321" s="59">
        <f t="shared" si="151"/>
        <v>698.08356277671737</v>
      </c>
      <c r="N321" s="59">
        <f t="shared" si="152"/>
        <v>346.88270208967964</v>
      </c>
      <c r="O321" s="59">
        <f>'Kredyt Mieszkaniowy #naStart'!$N321+'Kredyt Mieszkaniowy #naStart'!$M321</f>
        <v>1044.9662648663971</v>
      </c>
      <c r="P321" s="59">
        <v>0</v>
      </c>
      <c r="Q321" s="59">
        <f t="shared" si="158"/>
        <v>0</v>
      </c>
      <c r="R321" s="59">
        <f t="shared" si="180"/>
        <v>346.8827020896797</v>
      </c>
      <c r="S321" s="59">
        <f t="shared" si="159"/>
        <v>1044.9662648663971</v>
      </c>
      <c r="T321" s="58">
        <f t="shared" si="170"/>
        <v>29149.806898292405</v>
      </c>
      <c r="U321" s="58">
        <f t="shared" si="153"/>
        <v>349.04178138835869</v>
      </c>
      <c r="V321" s="58">
        <f t="shared" si="154"/>
        <v>173.44135104483982</v>
      </c>
      <c r="W321" s="58">
        <f t="shared" si="171"/>
        <v>522.48313243319853</v>
      </c>
      <c r="Y321" s="84">
        <v>293</v>
      </c>
      <c r="Z321" s="85">
        <f t="shared" si="177"/>
        <v>112931.60374607838</v>
      </c>
      <c r="AA321" s="85">
        <f t="shared" si="172"/>
        <v>1352.2507467754285</v>
      </c>
      <c r="AB321" s="85">
        <f t="shared" si="173"/>
        <v>671.94304228916644</v>
      </c>
      <c r="AC321" s="85">
        <f t="shared" si="160"/>
        <v>2024.193789064595</v>
      </c>
      <c r="AD321" s="86">
        <f t="shared" si="161"/>
        <v>456.74439176499936</v>
      </c>
      <c r="AE321" s="50"/>
      <c r="AF321" s="84">
        <v>293</v>
      </c>
      <c r="AG321" s="85">
        <f t="shared" si="178"/>
        <v>56666.666666666373</v>
      </c>
      <c r="AH321" s="85">
        <f t="shared" si="162"/>
        <v>833.33333333333337</v>
      </c>
      <c r="AI321" s="85">
        <f t="shared" si="179"/>
        <v>337.16666666666492</v>
      </c>
      <c r="AJ321" s="85">
        <f t="shared" si="174"/>
        <v>1170.4999999999982</v>
      </c>
      <c r="AK321" s="86">
        <f t="shared" si="163"/>
        <v>-396.94939729959742</v>
      </c>
      <c r="AM321" s="80">
        <v>293</v>
      </c>
      <c r="AN321" s="59">
        <f t="shared" si="175"/>
        <v>87449.42069487767</v>
      </c>
      <c r="AO321" s="59">
        <f t="shared" si="155"/>
        <v>1047.1253441650815</v>
      </c>
      <c r="AP321" s="59">
        <f t="shared" si="156"/>
        <v>520.32405313452216</v>
      </c>
      <c r="AQ321" s="59">
        <f t="shared" si="164"/>
        <v>1567.4493972996038</v>
      </c>
      <c r="AR321" s="59">
        <f t="shared" si="176"/>
        <v>1567.4493972996038</v>
      </c>
      <c r="AS321" s="59">
        <v>0</v>
      </c>
      <c r="AT321" s="88">
        <f>IF(Obliczenia!$D$28="nie można skorzystać z programu",0,AR321-J321)</f>
        <v>8.1854523159563541E-12</v>
      </c>
    </row>
    <row r="322" spans="1:46" ht="14.1" customHeight="1" x14ac:dyDescent="0.3">
      <c r="A322" s="38"/>
      <c r="B322" s="38"/>
      <c r="C322" s="38"/>
      <c r="D322" s="80">
        <v>294</v>
      </c>
      <c r="E322" s="81">
        <f t="shared" si="165"/>
        <v>86402.295350712142</v>
      </c>
      <c r="F322" s="81">
        <f t="shared" si="165"/>
        <v>1053.3557399628585</v>
      </c>
      <c r="G322" s="81">
        <f t="shared" si="165"/>
        <v>514.09365733673724</v>
      </c>
      <c r="H322" s="81">
        <f t="shared" si="166"/>
        <v>514.09365733673712</v>
      </c>
      <c r="I322" s="81">
        <f t="shared" si="167"/>
        <v>1567.4493972995956</v>
      </c>
      <c r="J322" s="82">
        <f t="shared" si="157"/>
        <v>1567.4493972995956</v>
      </c>
      <c r="K322" s="83">
        <f t="shared" si="168"/>
        <v>0</v>
      </c>
      <c r="L322" s="59">
        <f t="shared" si="169"/>
        <v>57601.530233808095</v>
      </c>
      <c r="M322" s="59">
        <f t="shared" si="151"/>
        <v>702.23715997523902</v>
      </c>
      <c r="N322" s="59">
        <f t="shared" si="152"/>
        <v>342.72910489115816</v>
      </c>
      <c r="O322" s="59">
        <f>'Kredyt Mieszkaniowy #naStart'!$N322+'Kredyt Mieszkaniowy #naStart'!$M322</f>
        <v>1044.9662648663971</v>
      </c>
      <c r="P322" s="59">
        <v>0</v>
      </c>
      <c r="Q322" s="59">
        <f t="shared" si="158"/>
        <v>0</v>
      </c>
      <c r="R322" s="59">
        <f t="shared" si="180"/>
        <v>342.72910489115804</v>
      </c>
      <c r="S322" s="59">
        <f t="shared" si="159"/>
        <v>1044.9662648663971</v>
      </c>
      <c r="T322" s="59">
        <f t="shared" si="170"/>
        <v>28800.765116904047</v>
      </c>
      <c r="U322" s="58">
        <f t="shared" si="153"/>
        <v>351.11857998761951</v>
      </c>
      <c r="V322" s="59">
        <f t="shared" si="154"/>
        <v>171.36455244557908</v>
      </c>
      <c r="W322" s="58">
        <f t="shared" si="171"/>
        <v>522.48313243319853</v>
      </c>
      <c r="Y322" s="84">
        <v>294</v>
      </c>
      <c r="Z322" s="85">
        <f t="shared" si="177"/>
        <v>111579.35299930295</v>
      </c>
      <c r="AA322" s="85">
        <f t="shared" si="172"/>
        <v>1360.2966387187423</v>
      </c>
      <c r="AB322" s="85">
        <f t="shared" si="173"/>
        <v>663.89715034585265</v>
      </c>
      <c r="AC322" s="85">
        <f t="shared" si="160"/>
        <v>2024.193789064595</v>
      </c>
      <c r="AD322" s="86">
        <f t="shared" si="161"/>
        <v>456.74439176499936</v>
      </c>
      <c r="AE322" s="50"/>
      <c r="AF322" s="84">
        <v>294</v>
      </c>
      <c r="AG322" s="85">
        <f t="shared" si="178"/>
        <v>55833.333333333037</v>
      </c>
      <c r="AH322" s="85">
        <f t="shared" si="162"/>
        <v>833.33333333333337</v>
      </c>
      <c r="AI322" s="85">
        <f t="shared" si="179"/>
        <v>332.20833333333161</v>
      </c>
      <c r="AJ322" s="85">
        <f t="shared" si="174"/>
        <v>1165.5416666666649</v>
      </c>
      <c r="AK322" s="86">
        <f t="shared" si="163"/>
        <v>-401.90773063293068</v>
      </c>
      <c r="AM322" s="80">
        <v>294</v>
      </c>
      <c r="AN322" s="59">
        <f t="shared" si="175"/>
        <v>86402.295350712593</v>
      </c>
      <c r="AO322" s="59">
        <f t="shared" si="155"/>
        <v>1053.3557399628639</v>
      </c>
      <c r="AP322" s="59">
        <f t="shared" si="156"/>
        <v>514.09365733673997</v>
      </c>
      <c r="AQ322" s="59">
        <f t="shared" si="164"/>
        <v>1567.4493972996038</v>
      </c>
      <c r="AR322" s="59">
        <f t="shared" si="176"/>
        <v>1567.4493972996038</v>
      </c>
      <c r="AS322" s="59">
        <v>0</v>
      </c>
      <c r="AT322" s="88">
        <f>IF(Obliczenia!$D$28="nie można skorzystać z programu",0,AR322-J322)</f>
        <v>8.1854523159563541E-12</v>
      </c>
    </row>
    <row r="323" spans="1:46" ht="14.1" customHeight="1" x14ac:dyDescent="0.3">
      <c r="A323" s="38"/>
      <c r="B323" s="38"/>
      <c r="C323" s="38"/>
      <c r="D323" s="80">
        <v>295</v>
      </c>
      <c r="E323" s="81">
        <f t="shared" si="165"/>
        <v>85348.939610749279</v>
      </c>
      <c r="F323" s="81">
        <f t="shared" si="165"/>
        <v>1059.6232066156374</v>
      </c>
      <c r="G323" s="81">
        <f t="shared" si="165"/>
        <v>507.82619068395832</v>
      </c>
      <c r="H323" s="81">
        <f t="shared" si="166"/>
        <v>507.8261906839582</v>
      </c>
      <c r="I323" s="81">
        <f t="shared" si="167"/>
        <v>1567.4493972995956</v>
      </c>
      <c r="J323" s="82">
        <f t="shared" si="157"/>
        <v>1567.4493972995956</v>
      </c>
      <c r="K323" s="83">
        <f t="shared" si="168"/>
        <v>0</v>
      </c>
      <c r="L323" s="59">
        <f t="shared" si="169"/>
        <v>56899.293073832858</v>
      </c>
      <c r="M323" s="59">
        <f t="shared" si="151"/>
        <v>706.41547107709164</v>
      </c>
      <c r="N323" s="59">
        <f t="shared" si="152"/>
        <v>338.55079378930554</v>
      </c>
      <c r="O323" s="59">
        <f>'Kredyt Mieszkaniowy #naStart'!$N323+'Kredyt Mieszkaniowy #naStart'!$M323</f>
        <v>1044.9662648663971</v>
      </c>
      <c r="P323" s="59">
        <v>0</v>
      </c>
      <c r="Q323" s="59">
        <f t="shared" si="158"/>
        <v>0</v>
      </c>
      <c r="R323" s="59">
        <f t="shared" si="180"/>
        <v>338.55079378930543</v>
      </c>
      <c r="S323" s="59">
        <f t="shared" si="159"/>
        <v>1044.9662648663971</v>
      </c>
      <c r="T323" s="58">
        <f t="shared" si="170"/>
        <v>28449.646536916429</v>
      </c>
      <c r="U323" s="58">
        <f t="shared" si="153"/>
        <v>353.20773553854582</v>
      </c>
      <c r="V323" s="58">
        <f t="shared" si="154"/>
        <v>169.27539689465277</v>
      </c>
      <c r="W323" s="58">
        <f t="shared" si="171"/>
        <v>522.48313243319853</v>
      </c>
      <c r="Y323" s="84">
        <v>295</v>
      </c>
      <c r="Z323" s="85">
        <f t="shared" si="177"/>
        <v>110219.0563605842</v>
      </c>
      <c r="AA323" s="85">
        <f t="shared" si="172"/>
        <v>1368.3904037191189</v>
      </c>
      <c r="AB323" s="85">
        <f t="shared" si="173"/>
        <v>655.80338534547604</v>
      </c>
      <c r="AC323" s="85">
        <f t="shared" si="160"/>
        <v>2024.193789064595</v>
      </c>
      <c r="AD323" s="86">
        <f t="shared" si="161"/>
        <v>456.74439176499936</v>
      </c>
      <c r="AE323" s="50"/>
      <c r="AF323" s="84">
        <v>295</v>
      </c>
      <c r="AG323" s="85">
        <f t="shared" si="178"/>
        <v>54999.999999999702</v>
      </c>
      <c r="AH323" s="85">
        <f t="shared" si="162"/>
        <v>833.33333333333337</v>
      </c>
      <c r="AI323" s="85">
        <f t="shared" si="179"/>
        <v>327.24999999999824</v>
      </c>
      <c r="AJ323" s="85">
        <f t="shared" si="174"/>
        <v>1160.5833333333317</v>
      </c>
      <c r="AK323" s="86">
        <f t="shared" si="163"/>
        <v>-406.86606396626394</v>
      </c>
      <c r="AM323" s="80">
        <v>295</v>
      </c>
      <c r="AN323" s="59">
        <f t="shared" si="175"/>
        <v>85348.93961074973</v>
      </c>
      <c r="AO323" s="59">
        <f t="shared" si="155"/>
        <v>1059.6232066156429</v>
      </c>
      <c r="AP323" s="59">
        <f t="shared" si="156"/>
        <v>507.82619068396093</v>
      </c>
      <c r="AQ323" s="59">
        <f t="shared" si="164"/>
        <v>1567.4493972996038</v>
      </c>
      <c r="AR323" s="59">
        <f t="shared" si="176"/>
        <v>1567.4493972996038</v>
      </c>
      <c r="AS323" s="59">
        <v>0</v>
      </c>
      <c r="AT323" s="88">
        <f>IF(Obliczenia!$D$28="nie można skorzystać z programu",0,AR323-J323)</f>
        <v>8.1854523159563541E-12</v>
      </c>
    </row>
    <row r="324" spans="1:46" ht="14.1" customHeight="1" x14ac:dyDescent="0.3">
      <c r="A324" s="38"/>
      <c r="B324" s="38"/>
      <c r="C324" s="38"/>
      <c r="D324" s="80">
        <v>296</v>
      </c>
      <c r="E324" s="81">
        <f t="shared" si="165"/>
        <v>84289.316404133657</v>
      </c>
      <c r="F324" s="81">
        <f t="shared" si="165"/>
        <v>1065.9279646950006</v>
      </c>
      <c r="G324" s="81">
        <f t="shared" si="165"/>
        <v>501.52143260459525</v>
      </c>
      <c r="H324" s="81">
        <f t="shared" si="166"/>
        <v>501.52143260459513</v>
      </c>
      <c r="I324" s="81">
        <f t="shared" si="167"/>
        <v>1567.4493972995956</v>
      </c>
      <c r="J324" s="82">
        <f t="shared" si="157"/>
        <v>1567.4493972995956</v>
      </c>
      <c r="K324" s="83">
        <f t="shared" si="168"/>
        <v>0</v>
      </c>
      <c r="L324" s="59">
        <f t="shared" si="169"/>
        <v>56192.877602755769</v>
      </c>
      <c r="M324" s="59">
        <f t="shared" si="151"/>
        <v>710.61864313000035</v>
      </c>
      <c r="N324" s="59">
        <f t="shared" si="152"/>
        <v>334.34762173639683</v>
      </c>
      <c r="O324" s="59">
        <f>'Kredyt Mieszkaniowy #naStart'!$N324+'Kredyt Mieszkaniowy #naStart'!$M324</f>
        <v>1044.9662648663971</v>
      </c>
      <c r="P324" s="59">
        <v>0</v>
      </c>
      <c r="Q324" s="59">
        <f t="shared" si="158"/>
        <v>0</v>
      </c>
      <c r="R324" s="59">
        <f t="shared" si="180"/>
        <v>334.34762173639672</v>
      </c>
      <c r="S324" s="59">
        <f t="shared" si="159"/>
        <v>1044.9662648663971</v>
      </c>
      <c r="T324" s="59">
        <f t="shared" si="170"/>
        <v>28096.438801377884</v>
      </c>
      <c r="U324" s="58">
        <f t="shared" si="153"/>
        <v>355.30932156500018</v>
      </c>
      <c r="V324" s="59">
        <f t="shared" si="154"/>
        <v>167.17381086819842</v>
      </c>
      <c r="W324" s="58">
        <f t="shared" si="171"/>
        <v>522.48313243319853</v>
      </c>
      <c r="Y324" s="84">
        <v>296</v>
      </c>
      <c r="Z324" s="85">
        <f t="shared" si="177"/>
        <v>108850.66595686508</v>
      </c>
      <c r="AA324" s="85">
        <f t="shared" si="172"/>
        <v>1376.5323266212472</v>
      </c>
      <c r="AB324" s="85">
        <f t="shared" si="173"/>
        <v>647.6614624433472</v>
      </c>
      <c r="AC324" s="85">
        <f t="shared" si="160"/>
        <v>2024.1937890645945</v>
      </c>
      <c r="AD324" s="86">
        <f t="shared" si="161"/>
        <v>456.74439176499891</v>
      </c>
      <c r="AE324" s="50"/>
      <c r="AF324" s="84">
        <v>296</v>
      </c>
      <c r="AG324" s="85">
        <f t="shared" si="178"/>
        <v>54166.666666666366</v>
      </c>
      <c r="AH324" s="85">
        <f t="shared" si="162"/>
        <v>833.33333333333337</v>
      </c>
      <c r="AI324" s="85">
        <f t="shared" si="179"/>
        <v>322.29166666666492</v>
      </c>
      <c r="AJ324" s="85">
        <f t="shared" si="174"/>
        <v>1155.6249999999982</v>
      </c>
      <c r="AK324" s="86">
        <f t="shared" si="163"/>
        <v>-411.82439729959742</v>
      </c>
      <c r="AM324" s="80">
        <v>296</v>
      </c>
      <c r="AN324" s="59">
        <f t="shared" si="175"/>
        <v>84289.316404134093</v>
      </c>
      <c r="AO324" s="59">
        <f t="shared" si="155"/>
        <v>1065.927964695006</v>
      </c>
      <c r="AP324" s="59">
        <f t="shared" si="156"/>
        <v>501.52143260459792</v>
      </c>
      <c r="AQ324" s="59">
        <f t="shared" si="164"/>
        <v>1567.449397299604</v>
      </c>
      <c r="AR324" s="59">
        <f t="shared" si="176"/>
        <v>1567.449397299604</v>
      </c>
      <c r="AS324" s="59">
        <v>0</v>
      </c>
      <c r="AT324" s="88">
        <f>IF(Obliczenia!$D$28="nie można skorzystać z programu",0,AR324-J324)</f>
        <v>8.4128259913995862E-12</v>
      </c>
    </row>
    <row r="325" spans="1:46" ht="14.1" customHeight="1" x14ac:dyDescent="0.3">
      <c r="A325" s="38"/>
      <c r="B325" s="38"/>
      <c r="C325" s="38"/>
      <c r="D325" s="80">
        <v>297</v>
      </c>
      <c r="E325" s="81">
        <f t="shared" si="165"/>
        <v>83223.388439438655</v>
      </c>
      <c r="F325" s="81">
        <f t="shared" si="165"/>
        <v>1072.2702360849357</v>
      </c>
      <c r="G325" s="81">
        <f t="shared" si="165"/>
        <v>495.17916121465998</v>
      </c>
      <c r="H325" s="81">
        <f t="shared" si="166"/>
        <v>495.17916121465998</v>
      </c>
      <c r="I325" s="81">
        <f t="shared" si="167"/>
        <v>1567.4493972995956</v>
      </c>
      <c r="J325" s="82">
        <f t="shared" si="157"/>
        <v>1567.4493972995956</v>
      </c>
      <c r="K325" s="83">
        <f t="shared" si="168"/>
        <v>0</v>
      </c>
      <c r="L325" s="59">
        <f t="shared" si="169"/>
        <v>55482.258959625768</v>
      </c>
      <c r="M325" s="59">
        <f t="shared" si="151"/>
        <v>714.84682405662375</v>
      </c>
      <c r="N325" s="59">
        <f t="shared" si="152"/>
        <v>330.11944080977332</v>
      </c>
      <c r="O325" s="59">
        <f>'Kredyt Mieszkaniowy #naStart'!$N325+'Kredyt Mieszkaniowy #naStart'!$M325</f>
        <v>1044.9662648663971</v>
      </c>
      <c r="P325" s="59">
        <v>0</v>
      </c>
      <c r="Q325" s="59">
        <f t="shared" si="158"/>
        <v>0</v>
      </c>
      <c r="R325" s="59">
        <f t="shared" si="180"/>
        <v>330.11944080977332</v>
      </c>
      <c r="S325" s="59">
        <f t="shared" si="159"/>
        <v>1044.9662648663971</v>
      </c>
      <c r="T325" s="58">
        <f t="shared" si="170"/>
        <v>27741.129479812884</v>
      </c>
      <c r="U325" s="58">
        <f t="shared" si="153"/>
        <v>357.42341202831187</v>
      </c>
      <c r="V325" s="58">
        <f t="shared" si="154"/>
        <v>165.05972040488666</v>
      </c>
      <c r="W325" s="58">
        <f t="shared" si="171"/>
        <v>522.48313243319853</v>
      </c>
      <c r="Y325" s="84">
        <v>297</v>
      </c>
      <c r="Z325" s="85">
        <f t="shared" si="177"/>
        <v>107474.13363024383</v>
      </c>
      <c r="AA325" s="85">
        <f t="shared" si="172"/>
        <v>1384.7226939646437</v>
      </c>
      <c r="AB325" s="85">
        <f t="shared" si="173"/>
        <v>639.47109509995084</v>
      </c>
      <c r="AC325" s="85">
        <f t="shared" si="160"/>
        <v>2024.1937890645945</v>
      </c>
      <c r="AD325" s="86">
        <f t="shared" si="161"/>
        <v>456.74439176499891</v>
      </c>
      <c r="AE325" s="50"/>
      <c r="AF325" s="84">
        <v>297</v>
      </c>
      <c r="AG325" s="85">
        <f t="shared" si="178"/>
        <v>53333.33333333303</v>
      </c>
      <c r="AH325" s="85">
        <f t="shared" si="162"/>
        <v>833.33333333333337</v>
      </c>
      <c r="AI325" s="85">
        <f t="shared" si="179"/>
        <v>317.33333333333155</v>
      </c>
      <c r="AJ325" s="85">
        <f t="shared" si="174"/>
        <v>1150.6666666666649</v>
      </c>
      <c r="AK325" s="86">
        <f t="shared" si="163"/>
        <v>-416.78273063293068</v>
      </c>
      <c r="AM325" s="80">
        <v>297</v>
      </c>
      <c r="AN325" s="59">
        <f t="shared" si="175"/>
        <v>83223.388439439092</v>
      </c>
      <c r="AO325" s="59">
        <f t="shared" si="155"/>
        <v>1072.2702360849414</v>
      </c>
      <c r="AP325" s="59">
        <f t="shared" si="156"/>
        <v>495.1791612146626</v>
      </c>
      <c r="AQ325" s="59">
        <f t="shared" si="164"/>
        <v>1567.449397299604</v>
      </c>
      <c r="AR325" s="59">
        <f t="shared" si="176"/>
        <v>1567.449397299604</v>
      </c>
      <c r="AS325" s="59">
        <v>0</v>
      </c>
      <c r="AT325" s="88">
        <f>IF(Obliczenia!$D$28="nie można skorzystać z programu",0,AR325-J325)</f>
        <v>8.4128259913995862E-12</v>
      </c>
    </row>
    <row r="326" spans="1:46" ht="14.1" customHeight="1" x14ac:dyDescent="0.3">
      <c r="A326" s="38"/>
      <c r="B326" s="38"/>
      <c r="C326" s="38"/>
      <c r="D326" s="80">
        <v>298</v>
      </c>
      <c r="E326" s="81">
        <f t="shared" si="165"/>
        <v>82151.118203353719</v>
      </c>
      <c r="F326" s="81">
        <f t="shared" si="165"/>
        <v>1078.650243989641</v>
      </c>
      <c r="G326" s="81">
        <f t="shared" si="165"/>
        <v>488.79915330995459</v>
      </c>
      <c r="H326" s="81">
        <f t="shared" si="166"/>
        <v>488.79915330995459</v>
      </c>
      <c r="I326" s="81">
        <f t="shared" si="167"/>
        <v>1567.4493972995956</v>
      </c>
      <c r="J326" s="82">
        <f t="shared" si="157"/>
        <v>1567.4493972995956</v>
      </c>
      <c r="K326" s="83">
        <f t="shared" si="168"/>
        <v>0</v>
      </c>
      <c r="L326" s="59">
        <f t="shared" si="169"/>
        <v>54767.412135569146</v>
      </c>
      <c r="M326" s="59">
        <f t="shared" si="151"/>
        <v>719.10016265976071</v>
      </c>
      <c r="N326" s="59">
        <f t="shared" si="152"/>
        <v>325.86610220663641</v>
      </c>
      <c r="O326" s="59">
        <f>'Kredyt Mieszkaniowy #naStart'!$N326+'Kredyt Mieszkaniowy #naStart'!$M326</f>
        <v>1044.9662648663971</v>
      </c>
      <c r="P326" s="59">
        <v>0</v>
      </c>
      <c r="Q326" s="59">
        <f t="shared" si="158"/>
        <v>0</v>
      </c>
      <c r="R326" s="59">
        <f t="shared" si="180"/>
        <v>325.86610220663636</v>
      </c>
      <c r="S326" s="59">
        <f t="shared" si="159"/>
        <v>1044.9662648663971</v>
      </c>
      <c r="T326" s="59">
        <f t="shared" si="170"/>
        <v>27383.706067784573</v>
      </c>
      <c r="U326" s="58">
        <f t="shared" si="153"/>
        <v>359.55008132988036</v>
      </c>
      <c r="V326" s="59">
        <f t="shared" si="154"/>
        <v>162.93305110331821</v>
      </c>
      <c r="W326" s="58">
        <f t="shared" si="171"/>
        <v>522.48313243319853</v>
      </c>
      <c r="Y326" s="84">
        <v>298</v>
      </c>
      <c r="Z326" s="85">
        <f t="shared" si="177"/>
        <v>106089.41093627918</v>
      </c>
      <c r="AA326" s="85">
        <f t="shared" si="172"/>
        <v>1392.9617939937334</v>
      </c>
      <c r="AB326" s="85">
        <f t="shared" si="173"/>
        <v>631.2319950708611</v>
      </c>
      <c r="AC326" s="85">
        <f t="shared" si="160"/>
        <v>2024.1937890645945</v>
      </c>
      <c r="AD326" s="86">
        <f t="shared" si="161"/>
        <v>456.74439176499891</v>
      </c>
      <c r="AE326" s="50"/>
      <c r="AF326" s="84">
        <v>298</v>
      </c>
      <c r="AG326" s="85">
        <f t="shared" si="178"/>
        <v>52499.999999999694</v>
      </c>
      <c r="AH326" s="85">
        <f t="shared" si="162"/>
        <v>833.33333333333337</v>
      </c>
      <c r="AI326" s="85">
        <f t="shared" si="179"/>
        <v>312.37499999999818</v>
      </c>
      <c r="AJ326" s="85">
        <f t="shared" si="174"/>
        <v>1145.7083333333317</v>
      </c>
      <c r="AK326" s="86">
        <f t="shared" si="163"/>
        <v>-421.74106396626394</v>
      </c>
      <c r="AM326" s="80">
        <v>298</v>
      </c>
      <c r="AN326" s="59">
        <f t="shared" si="175"/>
        <v>82151.118203354155</v>
      </c>
      <c r="AO326" s="59">
        <f t="shared" si="155"/>
        <v>1078.6502439896469</v>
      </c>
      <c r="AP326" s="59">
        <f t="shared" si="156"/>
        <v>488.79915330995726</v>
      </c>
      <c r="AQ326" s="59">
        <f t="shared" si="164"/>
        <v>1567.4493972996042</v>
      </c>
      <c r="AR326" s="59">
        <f t="shared" si="176"/>
        <v>1567.4493972996042</v>
      </c>
      <c r="AS326" s="59">
        <v>0</v>
      </c>
      <c r="AT326" s="88">
        <f>IF(Obliczenia!$D$28="nie można skorzystać z programu",0,AR326-J326)</f>
        <v>8.6401996668428183E-12</v>
      </c>
    </row>
    <row r="327" spans="1:46" ht="14.1" customHeight="1" x14ac:dyDescent="0.3">
      <c r="A327" s="38"/>
      <c r="B327" s="38"/>
      <c r="C327" s="38"/>
      <c r="D327" s="80">
        <v>299</v>
      </c>
      <c r="E327" s="81">
        <f t="shared" si="165"/>
        <v>81072.46795936409</v>
      </c>
      <c r="F327" s="81">
        <f t="shared" si="165"/>
        <v>1085.0682129413799</v>
      </c>
      <c r="G327" s="81">
        <f t="shared" si="165"/>
        <v>482.38118435821633</v>
      </c>
      <c r="H327" s="81">
        <f t="shared" si="166"/>
        <v>482.38118435821644</v>
      </c>
      <c r="I327" s="81">
        <f t="shared" si="167"/>
        <v>1567.4493972995963</v>
      </c>
      <c r="J327" s="82">
        <f t="shared" si="157"/>
        <v>1567.4493972995963</v>
      </c>
      <c r="K327" s="83">
        <f t="shared" si="168"/>
        <v>0</v>
      </c>
      <c r="L327" s="59">
        <f t="shared" si="169"/>
        <v>54048.311972909389</v>
      </c>
      <c r="M327" s="59">
        <f t="shared" si="151"/>
        <v>723.37880862758652</v>
      </c>
      <c r="N327" s="59">
        <f t="shared" si="152"/>
        <v>321.58745623881089</v>
      </c>
      <c r="O327" s="59">
        <f>'Kredyt Mieszkaniowy #naStart'!$N327+'Kredyt Mieszkaniowy #naStart'!$M327</f>
        <v>1044.9662648663975</v>
      </c>
      <c r="P327" s="59">
        <v>0</v>
      </c>
      <c r="Q327" s="59">
        <f t="shared" si="158"/>
        <v>0</v>
      </c>
      <c r="R327" s="59">
        <f t="shared" si="180"/>
        <v>321.587456238811</v>
      </c>
      <c r="S327" s="59">
        <f t="shared" si="159"/>
        <v>1044.9662648663975</v>
      </c>
      <c r="T327" s="58">
        <f t="shared" si="170"/>
        <v>27024.155986454694</v>
      </c>
      <c r="U327" s="58">
        <f t="shared" si="153"/>
        <v>361.68940431379326</v>
      </c>
      <c r="V327" s="58">
        <f t="shared" si="154"/>
        <v>160.79372811940544</v>
      </c>
      <c r="W327" s="58">
        <f t="shared" si="171"/>
        <v>522.48313243319876</v>
      </c>
      <c r="Y327" s="84">
        <v>299</v>
      </c>
      <c r="Z327" s="85">
        <f t="shared" si="177"/>
        <v>104696.44914228545</v>
      </c>
      <c r="AA327" s="85">
        <f t="shared" si="172"/>
        <v>1401.2499166679963</v>
      </c>
      <c r="AB327" s="85">
        <f t="shared" si="173"/>
        <v>622.94387239659852</v>
      </c>
      <c r="AC327" s="85">
        <f t="shared" si="160"/>
        <v>2024.193789064595</v>
      </c>
      <c r="AD327" s="86">
        <f t="shared" si="161"/>
        <v>456.74439176499868</v>
      </c>
      <c r="AE327" s="50"/>
      <c r="AF327" s="84">
        <v>299</v>
      </c>
      <c r="AG327" s="85">
        <f t="shared" si="178"/>
        <v>51666.666666666359</v>
      </c>
      <c r="AH327" s="85">
        <f t="shared" si="162"/>
        <v>833.33333333333337</v>
      </c>
      <c r="AI327" s="85">
        <f t="shared" si="179"/>
        <v>307.41666666666487</v>
      </c>
      <c r="AJ327" s="85">
        <f t="shared" si="174"/>
        <v>1140.7499999999982</v>
      </c>
      <c r="AK327" s="86">
        <f t="shared" si="163"/>
        <v>-426.6993972995981</v>
      </c>
      <c r="AM327" s="80">
        <v>299</v>
      </c>
      <c r="AN327" s="59">
        <f t="shared" si="175"/>
        <v>81072.467959364512</v>
      </c>
      <c r="AO327" s="59">
        <f t="shared" si="155"/>
        <v>1085.0682129413854</v>
      </c>
      <c r="AP327" s="59">
        <f t="shared" si="156"/>
        <v>482.38118435821889</v>
      </c>
      <c r="AQ327" s="59">
        <f t="shared" si="164"/>
        <v>1567.4493972996042</v>
      </c>
      <c r="AR327" s="59">
        <f t="shared" si="176"/>
        <v>1567.4493972996042</v>
      </c>
      <c r="AS327" s="59">
        <v>0</v>
      </c>
      <c r="AT327" s="88">
        <f>IF(Obliczenia!$D$28="nie można skorzystać z programu",0,AR327-J327)</f>
        <v>7.9580786405131221E-12</v>
      </c>
    </row>
    <row r="328" spans="1:46" ht="14.1" customHeight="1" x14ac:dyDescent="0.3">
      <c r="A328" s="38"/>
      <c r="B328" s="38"/>
      <c r="C328" s="38"/>
      <c r="D328" s="80">
        <v>300</v>
      </c>
      <c r="E328" s="81">
        <f t="shared" si="165"/>
        <v>79987.3997464227</v>
      </c>
      <c r="F328" s="81">
        <f t="shared" si="165"/>
        <v>1091.5243688083808</v>
      </c>
      <c r="G328" s="81">
        <f t="shared" si="165"/>
        <v>475.92502849121513</v>
      </c>
      <c r="H328" s="81">
        <f t="shared" si="166"/>
        <v>475.92502849121513</v>
      </c>
      <c r="I328" s="81">
        <f t="shared" si="167"/>
        <v>1567.4493972995961</v>
      </c>
      <c r="J328" s="82">
        <f t="shared" si="157"/>
        <v>1567.4493972995961</v>
      </c>
      <c r="K328" s="83">
        <f t="shared" si="168"/>
        <v>0</v>
      </c>
      <c r="L328" s="59">
        <f t="shared" si="169"/>
        <v>53324.9331642818</v>
      </c>
      <c r="M328" s="59">
        <f t="shared" si="151"/>
        <v>727.6829125389205</v>
      </c>
      <c r="N328" s="59">
        <f t="shared" si="152"/>
        <v>317.28335232747673</v>
      </c>
      <c r="O328" s="59">
        <f>'Kredyt Mieszkaniowy #naStart'!$N328+'Kredyt Mieszkaniowy #naStart'!$M328</f>
        <v>1044.9662648663973</v>
      </c>
      <c r="P328" s="59">
        <v>0</v>
      </c>
      <c r="Q328" s="59">
        <f t="shared" si="158"/>
        <v>0</v>
      </c>
      <c r="R328" s="59">
        <f t="shared" si="180"/>
        <v>317.28335232747679</v>
      </c>
      <c r="S328" s="59">
        <f t="shared" si="159"/>
        <v>1044.9662648663973</v>
      </c>
      <c r="T328" s="59">
        <f t="shared" si="170"/>
        <v>26662.4665821409</v>
      </c>
      <c r="U328" s="58">
        <f t="shared" si="153"/>
        <v>363.84145626946025</v>
      </c>
      <c r="V328" s="59">
        <f t="shared" si="154"/>
        <v>158.64167616373837</v>
      </c>
      <c r="W328" s="58">
        <f t="shared" si="171"/>
        <v>522.48313243319865</v>
      </c>
      <c r="Y328" s="84">
        <v>300</v>
      </c>
      <c r="Z328" s="85">
        <f t="shared" si="177"/>
        <v>103295.19922561746</v>
      </c>
      <c r="AA328" s="85">
        <f t="shared" si="172"/>
        <v>1409.5873536721708</v>
      </c>
      <c r="AB328" s="85">
        <f t="shared" si="173"/>
        <v>614.60643539242392</v>
      </c>
      <c r="AC328" s="85">
        <f t="shared" si="160"/>
        <v>2024.1937890645947</v>
      </c>
      <c r="AD328" s="86">
        <f t="shared" si="161"/>
        <v>456.74439176499868</v>
      </c>
      <c r="AE328" s="50"/>
      <c r="AF328" s="84">
        <v>300</v>
      </c>
      <c r="AG328" s="85">
        <f t="shared" si="178"/>
        <v>50833.333333333023</v>
      </c>
      <c r="AH328" s="85">
        <f t="shared" si="162"/>
        <v>833.33333333333337</v>
      </c>
      <c r="AI328" s="85">
        <f t="shared" si="179"/>
        <v>302.4583333333315</v>
      </c>
      <c r="AJ328" s="85">
        <f t="shared" si="174"/>
        <v>1135.7916666666649</v>
      </c>
      <c r="AK328" s="86">
        <f t="shared" si="163"/>
        <v>-431.65773063293113</v>
      </c>
      <c r="AM328" s="80">
        <v>300</v>
      </c>
      <c r="AN328" s="59">
        <f t="shared" si="175"/>
        <v>79987.399746423122</v>
      </c>
      <c r="AO328" s="59">
        <f t="shared" si="155"/>
        <v>1091.5243688083865</v>
      </c>
      <c r="AP328" s="59">
        <f t="shared" si="156"/>
        <v>475.92502849121757</v>
      </c>
      <c r="AQ328" s="59">
        <f t="shared" si="164"/>
        <v>1567.449397299604</v>
      </c>
      <c r="AR328" s="59">
        <f t="shared" si="176"/>
        <v>1567.449397299604</v>
      </c>
      <c r="AS328" s="59">
        <v>0</v>
      </c>
      <c r="AT328" s="88">
        <f>IF(Obliczenia!$D$28="nie można skorzystać z programu",0,AR328-J328)</f>
        <v>7.9580786405131221E-12</v>
      </c>
    </row>
    <row r="329" spans="1:46" ht="14.1" customHeight="1" x14ac:dyDescent="0.3">
      <c r="A329" s="38"/>
      <c r="B329" s="38"/>
      <c r="C329" s="38"/>
      <c r="D329" s="80">
        <v>301</v>
      </c>
      <c r="E329" s="81">
        <f t="shared" si="165"/>
        <v>78895.875377614313</v>
      </c>
      <c r="F329" s="81">
        <f t="shared" si="165"/>
        <v>1098.0189388027907</v>
      </c>
      <c r="G329" s="81">
        <f t="shared" si="165"/>
        <v>469.43045849680522</v>
      </c>
      <c r="H329" s="81">
        <f t="shared" si="166"/>
        <v>469.43045849680522</v>
      </c>
      <c r="I329" s="81">
        <f t="shared" si="167"/>
        <v>1567.4493972995961</v>
      </c>
      <c r="J329" s="82">
        <f t="shared" si="157"/>
        <v>1567.4493972995961</v>
      </c>
      <c r="K329" s="83">
        <f t="shared" si="168"/>
        <v>0</v>
      </c>
      <c r="L329" s="59">
        <f t="shared" si="169"/>
        <v>52597.25025174288</v>
      </c>
      <c r="M329" s="59">
        <f t="shared" si="151"/>
        <v>732.01262586852715</v>
      </c>
      <c r="N329" s="59">
        <f t="shared" si="152"/>
        <v>312.95363899787014</v>
      </c>
      <c r="O329" s="59">
        <f>'Kredyt Mieszkaniowy #naStart'!$N329+'Kredyt Mieszkaniowy #naStart'!$M329</f>
        <v>1044.9662648663973</v>
      </c>
      <c r="P329" s="59">
        <v>0</v>
      </c>
      <c r="Q329" s="59">
        <f t="shared" si="158"/>
        <v>0</v>
      </c>
      <c r="R329" s="59">
        <f t="shared" si="180"/>
        <v>312.95363899787014</v>
      </c>
      <c r="S329" s="59">
        <f t="shared" si="159"/>
        <v>1044.9662648663973</v>
      </c>
      <c r="T329" s="58">
        <f t="shared" si="170"/>
        <v>26298.62512587144</v>
      </c>
      <c r="U329" s="58">
        <f t="shared" si="153"/>
        <v>366.00631293426358</v>
      </c>
      <c r="V329" s="58">
        <f t="shared" si="154"/>
        <v>156.47681949893507</v>
      </c>
      <c r="W329" s="58">
        <f t="shared" si="171"/>
        <v>522.48313243319865</v>
      </c>
      <c r="Y329" s="84">
        <v>301</v>
      </c>
      <c r="Z329" s="85">
        <f t="shared" si="177"/>
        <v>101885.61187194528</v>
      </c>
      <c r="AA329" s="85">
        <f t="shared" si="172"/>
        <v>1417.9743984265201</v>
      </c>
      <c r="AB329" s="85">
        <f t="shared" si="173"/>
        <v>606.2193906380744</v>
      </c>
      <c r="AC329" s="85">
        <f t="shared" si="160"/>
        <v>2024.1937890645945</v>
      </c>
      <c r="AD329" s="86">
        <f t="shared" si="161"/>
        <v>456.74439176499845</v>
      </c>
      <c r="AE329" s="50"/>
      <c r="AF329" s="84">
        <v>301</v>
      </c>
      <c r="AG329" s="85">
        <f t="shared" si="178"/>
        <v>49999.999999999687</v>
      </c>
      <c r="AH329" s="85">
        <f t="shared" si="162"/>
        <v>833.33333333333337</v>
      </c>
      <c r="AI329" s="85">
        <f t="shared" si="179"/>
        <v>297.49999999999818</v>
      </c>
      <c r="AJ329" s="85">
        <f t="shared" si="174"/>
        <v>1130.8333333333317</v>
      </c>
      <c r="AK329" s="86">
        <f t="shared" si="163"/>
        <v>-436.61606396626439</v>
      </c>
      <c r="AM329" s="80">
        <v>301</v>
      </c>
      <c r="AN329" s="59">
        <f t="shared" si="175"/>
        <v>78895.875377614735</v>
      </c>
      <c r="AO329" s="59">
        <f t="shared" si="155"/>
        <v>1098.0189388027964</v>
      </c>
      <c r="AP329" s="59">
        <f t="shared" si="156"/>
        <v>469.43045849680772</v>
      </c>
      <c r="AQ329" s="59">
        <f t="shared" si="164"/>
        <v>1567.449397299604</v>
      </c>
      <c r="AR329" s="59">
        <f t="shared" si="176"/>
        <v>1567.449397299604</v>
      </c>
      <c r="AS329" s="59">
        <v>0</v>
      </c>
      <c r="AT329" s="88">
        <f>IF(Obliczenia!$D$28="nie można skorzystać z programu",0,AR329-J329)</f>
        <v>7.9580786405131221E-12</v>
      </c>
    </row>
    <row r="330" spans="1:46" ht="14.1" customHeight="1" x14ac:dyDescent="0.3">
      <c r="A330" s="38"/>
      <c r="B330" s="38"/>
      <c r="C330" s="38"/>
      <c r="D330" s="80">
        <v>302</v>
      </c>
      <c r="E330" s="81">
        <f t="shared" si="165"/>
        <v>77797.856438811534</v>
      </c>
      <c r="F330" s="81">
        <f t="shared" si="165"/>
        <v>1104.5521514886673</v>
      </c>
      <c r="G330" s="81">
        <f t="shared" si="165"/>
        <v>462.89724581092855</v>
      </c>
      <c r="H330" s="81">
        <f t="shared" si="166"/>
        <v>462.89724581092867</v>
      </c>
      <c r="I330" s="81">
        <f t="shared" si="167"/>
        <v>1567.4493972995961</v>
      </c>
      <c r="J330" s="82">
        <f t="shared" si="157"/>
        <v>1567.4493972995961</v>
      </c>
      <c r="K330" s="83">
        <f t="shared" si="168"/>
        <v>0</v>
      </c>
      <c r="L330" s="59">
        <f t="shared" si="169"/>
        <v>51865.237625874353</v>
      </c>
      <c r="M330" s="59">
        <f t="shared" si="151"/>
        <v>736.36810099244485</v>
      </c>
      <c r="N330" s="59">
        <f t="shared" si="152"/>
        <v>308.59816387395239</v>
      </c>
      <c r="O330" s="59">
        <f>'Kredyt Mieszkaniowy #naStart'!$N330+'Kredyt Mieszkaniowy #naStart'!$M330</f>
        <v>1044.9662648663973</v>
      </c>
      <c r="P330" s="59">
        <v>0</v>
      </c>
      <c r="Q330" s="59">
        <f t="shared" si="158"/>
        <v>0</v>
      </c>
      <c r="R330" s="59">
        <f t="shared" si="180"/>
        <v>308.59816387395244</v>
      </c>
      <c r="S330" s="59">
        <f t="shared" si="159"/>
        <v>1044.9662648663973</v>
      </c>
      <c r="T330" s="59">
        <f t="shared" si="170"/>
        <v>25932.618812937177</v>
      </c>
      <c r="U330" s="58">
        <f t="shared" si="153"/>
        <v>368.18405049622243</v>
      </c>
      <c r="V330" s="59">
        <f t="shared" si="154"/>
        <v>154.29908193697619</v>
      </c>
      <c r="W330" s="58">
        <f t="shared" si="171"/>
        <v>522.48313243319865</v>
      </c>
      <c r="Y330" s="84">
        <v>302</v>
      </c>
      <c r="Z330" s="85">
        <f t="shared" si="177"/>
        <v>100467.63747351876</v>
      </c>
      <c r="AA330" s="85">
        <f t="shared" si="172"/>
        <v>1426.411346097158</v>
      </c>
      <c r="AB330" s="85">
        <f t="shared" si="173"/>
        <v>597.78244296743662</v>
      </c>
      <c r="AC330" s="85">
        <f t="shared" si="160"/>
        <v>2024.1937890645945</v>
      </c>
      <c r="AD330" s="86">
        <f t="shared" si="161"/>
        <v>456.74439176499845</v>
      </c>
      <c r="AE330" s="50"/>
      <c r="AF330" s="84">
        <v>302</v>
      </c>
      <c r="AG330" s="85">
        <f t="shared" si="178"/>
        <v>49166.666666666351</v>
      </c>
      <c r="AH330" s="85">
        <f t="shared" si="162"/>
        <v>833.33333333333337</v>
      </c>
      <c r="AI330" s="85">
        <f t="shared" si="179"/>
        <v>292.54166666666481</v>
      </c>
      <c r="AJ330" s="85">
        <f t="shared" si="174"/>
        <v>1125.8749999999982</v>
      </c>
      <c r="AK330" s="86">
        <f t="shared" si="163"/>
        <v>-441.57439729959788</v>
      </c>
      <c r="AM330" s="80">
        <v>302</v>
      </c>
      <c r="AN330" s="59">
        <f t="shared" si="175"/>
        <v>77797.856438811941</v>
      </c>
      <c r="AO330" s="59">
        <f t="shared" si="155"/>
        <v>1104.552151488673</v>
      </c>
      <c r="AP330" s="59">
        <f t="shared" si="156"/>
        <v>462.89724581093105</v>
      </c>
      <c r="AQ330" s="59">
        <f t="shared" si="164"/>
        <v>1567.449397299604</v>
      </c>
      <c r="AR330" s="59">
        <f t="shared" si="176"/>
        <v>1567.449397299604</v>
      </c>
      <c r="AS330" s="59">
        <v>0</v>
      </c>
      <c r="AT330" s="88">
        <f>IF(Obliczenia!$D$28="nie można skorzystać z programu",0,AR330-J330)</f>
        <v>7.9580786405131221E-12</v>
      </c>
    </row>
    <row r="331" spans="1:46" ht="14.1" customHeight="1" x14ac:dyDescent="0.3">
      <c r="A331" s="38"/>
      <c r="B331" s="38"/>
      <c r="C331" s="38"/>
      <c r="D331" s="80">
        <v>303</v>
      </c>
      <c r="E331" s="81">
        <f t="shared" si="165"/>
        <v>76693.304287322855</v>
      </c>
      <c r="F331" s="81">
        <f t="shared" si="165"/>
        <v>1111.1242367900247</v>
      </c>
      <c r="G331" s="81">
        <f t="shared" si="165"/>
        <v>456.32516050957111</v>
      </c>
      <c r="H331" s="81">
        <f t="shared" si="166"/>
        <v>456.32516050957111</v>
      </c>
      <c r="I331" s="81">
        <f t="shared" si="167"/>
        <v>1567.4493972995961</v>
      </c>
      <c r="J331" s="82">
        <f t="shared" si="157"/>
        <v>1567.4493972995961</v>
      </c>
      <c r="K331" s="83">
        <f t="shared" si="168"/>
        <v>0</v>
      </c>
      <c r="L331" s="59">
        <f t="shared" si="169"/>
        <v>51128.869524881906</v>
      </c>
      <c r="M331" s="59">
        <f t="shared" si="151"/>
        <v>740.74949119334985</v>
      </c>
      <c r="N331" s="59">
        <f t="shared" si="152"/>
        <v>304.21677367304738</v>
      </c>
      <c r="O331" s="59">
        <f>'Kredyt Mieszkaniowy #naStart'!$N331+'Kredyt Mieszkaniowy #naStart'!$M331</f>
        <v>1044.9662648663973</v>
      </c>
      <c r="P331" s="59">
        <v>0</v>
      </c>
      <c r="Q331" s="59">
        <f t="shared" si="158"/>
        <v>0</v>
      </c>
      <c r="R331" s="59">
        <f t="shared" si="180"/>
        <v>304.21677367304744</v>
      </c>
      <c r="S331" s="59">
        <f t="shared" si="159"/>
        <v>1044.9662648663973</v>
      </c>
      <c r="T331" s="58">
        <f t="shared" si="170"/>
        <v>25564.434762440953</v>
      </c>
      <c r="U331" s="58">
        <f t="shared" si="153"/>
        <v>370.37474559667493</v>
      </c>
      <c r="V331" s="58">
        <f t="shared" si="154"/>
        <v>152.10838683652369</v>
      </c>
      <c r="W331" s="58">
        <f t="shared" si="171"/>
        <v>522.48313243319865</v>
      </c>
      <c r="Y331" s="84">
        <v>303</v>
      </c>
      <c r="Z331" s="85">
        <f t="shared" si="177"/>
        <v>99041.2261274216</v>
      </c>
      <c r="AA331" s="85">
        <f t="shared" si="172"/>
        <v>1434.898493606436</v>
      </c>
      <c r="AB331" s="85">
        <f t="shared" si="173"/>
        <v>589.29529545815853</v>
      </c>
      <c r="AC331" s="85">
        <f t="shared" si="160"/>
        <v>2024.1937890645945</v>
      </c>
      <c r="AD331" s="86">
        <f t="shared" si="161"/>
        <v>456.74439176499845</v>
      </c>
      <c r="AE331" s="50"/>
      <c r="AF331" s="84">
        <v>303</v>
      </c>
      <c r="AG331" s="85">
        <f t="shared" si="178"/>
        <v>48333.333333333016</v>
      </c>
      <c r="AH331" s="85">
        <f t="shared" si="162"/>
        <v>833.33333333333337</v>
      </c>
      <c r="AI331" s="85">
        <f t="shared" si="179"/>
        <v>287.58333333333144</v>
      </c>
      <c r="AJ331" s="85">
        <f t="shared" si="174"/>
        <v>1120.9166666666647</v>
      </c>
      <c r="AK331" s="86">
        <f t="shared" si="163"/>
        <v>-446.53273063293136</v>
      </c>
      <c r="AM331" s="80">
        <v>303</v>
      </c>
      <c r="AN331" s="59">
        <f t="shared" si="175"/>
        <v>76693.304287323263</v>
      </c>
      <c r="AO331" s="59">
        <f t="shared" si="155"/>
        <v>1111.1242367900306</v>
      </c>
      <c r="AP331" s="59">
        <f t="shared" si="156"/>
        <v>456.32516050957344</v>
      </c>
      <c r="AQ331" s="59">
        <f t="shared" si="164"/>
        <v>1567.449397299604</v>
      </c>
      <c r="AR331" s="59">
        <f t="shared" si="176"/>
        <v>1567.449397299604</v>
      </c>
      <c r="AS331" s="59">
        <v>0</v>
      </c>
      <c r="AT331" s="88">
        <f>IF(Obliczenia!$D$28="nie można skorzystać z programu",0,AR331-J331)</f>
        <v>7.9580786405131221E-12</v>
      </c>
    </row>
    <row r="332" spans="1:46" ht="14.1" customHeight="1" x14ac:dyDescent="0.3">
      <c r="A332" s="38"/>
      <c r="B332" s="38"/>
      <c r="C332" s="38"/>
      <c r="D332" s="80">
        <v>304</v>
      </c>
      <c r="E332" s="81">
        <f t="shared" si="165"/>
        <v>75582.180050532843</v>
      </c>
      <c r="F332" s="81">
        <f t="shared" si="165"/>
        <v>1117.7354259989256</v>
      </c>
      <c r="G332" s="81">
        <f t="shared" si="165"/>
        <v>449.71397130067044</v>
      </c>
      <c r="H332" s="81">
        <f t="shared" si="166"/>
        <v>449.71397130067055</v>
      </c>
      <c r="I332" s="81">
        <f t="shared" si="167"/>
        <v>1567.4493972995963</v>
      </c>
      <c r="J332" s="82">
        <f t="shared" si="157"/>
        <v>1567.4493972995963</v>
      </c>
      <c r="K332" s="83">
        <f t="shared" si="168"/>
        <v>0</v>
      </c>
      <c r="L332" s="59">
        <f t="shared" si="169"/>
        <v>50388.120033688559</v>
      </c>
      <c r="M332" s="59">
        <f t="shared" si="151"/>
        <v>745.15695066595049</v>
      </c>
      <c r="N332" s="59">
        <f t="shared" si="152"/>
        <v>299.80931420044698</v>
      </c>
      <c r="O332" s="59">
        <f>'Kredyt Mieszkaniowy #naStart'!$N332+'Kredyt Mieszkaniowy #naStart'!$M332</f>
        <v>1044.9662648663975</v>
      </c>
      <c r="P332" s="59">
        <v>0</v>
      </c>
      <c r="Q332" s="59">
        <f t="shared" si="158"/>
        <v>0</v>
      </c>
      <c r="R332" s="59">
        <f t="shared" si="180"/>
        <v>299.80931420044703</v>
      </c>
      <c r="S332" s="59">
        <f t="shared" si="159"/>
        <v>1044.9662648663975</v>
      </c>
      <c r="T332" s="59">
        <f t="shared" si="170"/>
        <v>25194.06001684428</v>
      </c>
      <c r="U332" s="58">
        <f t="shared" si="153"/>
        <v>372.57847533297524</v>
      </c>
      <c r="V332" s="59">
        <f t="shared" si="154"/>
        <v>149.90465710022349</v>
      </c>
      <c r="W332" s="58">
        <f t="shared" si="171"/>
        <v>522.48313243319876</v>
      </c>
      <c r="Y332" s="84">
        <v>304</v>
      </c>
      <c r="Z332" s="85">
        <f t="shared" si="177"/>
        <v>97606.327633815163</v>
      </c>
      <c r="AA332" s="85">
        <f t="shared" si="172"/>
        <v>1443.4361396433947</v>
      </c>
      <c r="AB332" s="85">
        <f t="shared" si="173"/>
        <v>580.75764942120031</v>
      </c>
      <c r="AC332" s="85">
        <f t="shared" si="160"/>
        <v>2024.193789064595</v>
      </c>
      <c r="AD332" s="86">
        <f t="shared" si="161"/>
        <v>456.74439176499868</v>
      </c>
      <c r="AE332" s="50"/>
      <c r="AF332" s="84">
        <v>304</v>
      </c>
      <c r="AG332" s="85">
        <f t="shared" si="178"/>
        <v>47499.99999999968</v>
      </c>
      <c r="AH332" s="85">
        <f t="shared" si="162"/>
        <v>833.33333333333337</v>
      </c>
      <c r="AI332" s="85">
        <f t="shared" si="179"/>
        <v>282.62499999999812</v>
      </c>
      <c r="AJ332" s="85">
        <f t="shared" si="174"/>
        <v>1115.9583333333314</v>
      </c>
      <c r="AK332" s="86">
        <f t="shared" si="163"/>
        <v>-451.49106396626485</v>
      </c>
      <c r="AM332" s="80">
        <v>304</v>
      </c>
      <c r="AN332" s="59">
        <f t="shared" si="175"/>
        <v>75582.180050533236</v>
      </c>
      <c r="AO332" s="59">
        <f t="shared" si="155"/>
        <v>1117.7354259989315</v>
      </c>
      <c r="AP332" s="59">
        <f t="shared" si="156"/>
        <v>449.71397130067277</v>
      </c>
      <c r="AQ332" s="59">
        <f t="shared" si="164"/>
        <v>1567.4493972996042</v>
      </c>
      <c r="AR332" s="59">
        <f t="shared" si="176"/>
        <v>1567.4493972996042</v>
      </c>
      <c r="AS332" s="59">
        <v>0</v>
      </c>
      <c r="AT332" s="88">
        <f>IF(Obliczenia!$D$28="nie można skorzystać z programu",0,AR332-J332)</f>
        <v>7.9580786405131221E-12</v>
      </c>
    </row>
    <row r="333" spans="1:46" ht="14.1" customHeight="1" x14ac:dyDescent="0.3">
      <c r="A333" s="38"/>
      <c r="B333" s="38"/>
      <c r="C333" s="38"/>
      <c r="D333" s="80">
        <v>305</v>
      </c>
      <c r="E333" s="81">
        <f t="shared" si="165"/>
        <v>74464.444624533906</v>
      </c>
      <c r="F333" s="81">
        <f t="shared" si="165"/>
        <v>1124.3859517836192</v>
      </c>
      <c r="G333" s="81">
        <f t="shared" si="165"/>
        <v>443.06344551597681</v>
      </c>
      <c r="H333" s="81">
        <f t="shared" si="166"/>
        <v>443.06344551597692</v>
      </c>
      <c r="I333" s="81">
        <f t="shared" si="167"/>
        <v>1567.4493972995963</v>
      </c>
      <c r="J333" s="82">
        <f t="shared" si="157"/>
        <v>1567.4493972995963</v>
      </c>
      <c r="K333" s="83">
        <f t="shared" si="168"/>
        <v>0</v>
      </c>
      <c r="L333" s="59">
        <f t="shared" si="169"/>
        <v>49642.963083022609</v>
      </c>
      <c r="M333" s="59">
        <f t="shared" si="151"/>
        <v>749.59063452241287</v>
      </c>
      <c r="N333" s="59">
        <f t="shared" si="152"/>
        <v>295.37563034398454</v>
      </c>
      <c r="O333" s="59">
        <f>'Kredyt Mieszkaniowy #naStart'!$N333+'Kredyt Mieszkaniowy #naStart'!$M333</f>
        <v>1044.9662648663975</v>
      </c>
      <c r="P333" s="59">
        <v>0</v>
      </c>
      <c r="Q333" s="59">
        <f t="shared" si="158"/>
        <v>0</v>
      </c>
      <c r="R333" s="59">
        <f t="shared" si="180"/>
        <v>295.37563034398465</v>
      </c>
      <c r="S333" s="59">
        <f t="shared" si="159"/>
        <v>1044.9662648663975</v>
      </c>
      <c r="T333" s="58">
        <f t="shared" si="170"/>
        <v>24821.481541511304</v>
      </c>
      <c r="U333" s="58">
        <f t="shared" si="153"/>
        <v>374.79531726120643</v>
      </c>
      <c r="V333" s="58">
        <f t="shared" si="154"/>
        <v>147.68781517199227</v>
      </c>
      <c r="W333" s="58">
        <f t="shared" si="171"/>
        <v>522.48313243319876</v>
      </c>
      <c r="Y333" s="84">
        <v>305</v>
      </c>
      <c r="Z333" s="85">
        <f t="shared" si="177"/>
        <v>96162.891494171767</v>
      </c>
      <c r="AA333" s="85">
        <f t="shared" si="172"/>
        <v>1452.0245846742728</v>
      </c>
      <c r="AB333" s="85">
        <f t="shared" si="173"/>
        <v>572.16920439032208</v>
      </c>
      <c r="AC333" s="85">
        <f t="shared" si="160"/>
        <v>2024.193789064595</v>
      </c>
      <c r="AD333" s="86">
        <f t="shared" si="161"/>
        <v>456.74439176499868</v>
      </c>
      <c r="AE333" s="50"/>
      <c r="AF333" s="84">
        <v>305</v>
      </c>
      <c r="AG333" s="85">
        <f t="shared" si="178"/>
        <v>46666.666666666344</v>
      </c>
      <c r="AH333" s="85">
        <f t="shared" si="162"/>
        <v>833.33333333333337</v>
      </c>
      <c r="AI333" s="85">
        <f t="shared" si="179"/>
        <v>277.66666666666475</v>
      </c>
      <c r="AJ333" s="85">
        <f t="shared" si="174"/>
        <v>1110.9999999999982</v>
      </c>
      <c r="AK333" s="86">
        <f t="shared" si="163"/>
        <v>-456.4493972995981</v>
      </c>
      <c r="AM333" s="80">
        <v>305</v>
      </c>
      <c r="AN333" s="59">
        <f t="shared" si="175"/>
        <v>74464.444624534299</v>
      </c>
      <c r="AO333" s="59">
        <f t="shared" si="155"/>
        <v>1124.3859517836252</v>
      </c>
      <c r="AP333" s="59">
        <f t="shared" si="156"/>
        <v>443.06344551597908</v>
      </c>
      <c r="AQ333" s="59">
        <f t="shared" si="164"/>
        <v>1567.4493972996042</v>
      </c>
      <c r="AR333" s="59">
        <f t="shared" si="176"/>
        <v>1567.4493972996042</v>
      </c>
      <c r="AS333" s="59">
        <v>0</v>
      </c>
      <c r="AT333" s="88">
        <f>IF(Obliczenia!$D$28="nie można skorzystać z programu",0,AR333-J333)</f>
        <v>7.9580786405131221E-12</v>
      </c>
    </row>
    <row r="334" spans="1:46" ht="14.1" customHeight="1" x14ac:dyDescent="0.3">
      <c r="A334" s="38"/>
      <c r="B334" s="38"/>
      <c r="C334" s="38"/>
      <c r="D334" s="80">
        <v>306</v>
      </c>
      <c r="E334" s="81">
        <f t="shared" si="165"/>
        <v>73340.058672750296</v>
      </c>
      <c r="F334" s="81">
        <f t="shared" si="165"/>
        <v>1131.0760481967313</v>
      </c>
      <c r="G334" s="81">
        <f t="shared" si="165"/>
        <v>436.37334910286427</v>
      </c>
      <c r="H334" s="81">
        <f t="shared" si="166"/>
        <v>436.37334910286427</v>
      </c>
      <c r="I334" s="81">
        <f t="shared" si="167"/>
        <v>1567.4493972995956</v>
      </c>
      <c r="J334" s="82">
        <f t="shared" si="157"/>
        <v>1567.4493972995956</v>
      </c>
      <c r="K334" s="83">
        <f t="shared" si="168"/>
        <v>0</v>
      </c>
      <c r="L334" s="59">
        <f t="shared" si="169"/>
        <v>48893.372448500195</v>
      </c>
      <c r="M334" s="59">
        <f t="shared" si="151"/>
        <v>754.05069879782093</v>
      </c>
      <c r="N334" s="59">
        <f t="shared" si="152"/>
        <v>290.9155660685762</v>
      </c>
      <c r="O334" s="59">
        <f>'Kredyt Mieszkaniowy #naStart'!$N334+'Kredyt Mieszkaniowy #naStart'!$M334</f>
        <v>1044.9662648663971</v>
      </c>
      <c r="P334" s="59">
        <v>0</v>
      </c>
      <c r="Q334" s="59">
        <f t="shared" si="158"/>
        <v>0</v>
      </c>
      <c r="R334" s="59">
        <f t="shared" si="180"/>
        <v>290.91556606857614</v>
      </c>
      <c r="S334" s="59">
        <f t="shared" si="159"/>
        <v>1044.9662648663971</v>
      </c>
      <c r="T334" s="59">
        <f t="shared" si="170"/>
        <v>24446.686224250097</v>
      </c>
      <c r="U334" s="58">
        <f t="shared" si="153"/>
        <v>377.02534939891046</v>
      </c>
      <c r="V334" s="59">
        <f t="shared" si="154"/>
        <v>145.4577830342881</v>
      </c>
      <c r="W334" s="58">
        <f t="shared" si="171"/>
        <v>522.48313243319853</v>
      </c>
      <c r="Y334" s="84">
        <v>306</v>
      </c>
      <c r="Z334" s="85">
        <f t="shared" si="177"/>
        <v>94710.86690949749</v>
      </c>
      <c r="AA334" s="85">
        <f t="shared" si="172"/>
        <v>1460.6641309530839</v>
      </c>
      <c r="AB334" s="85">
        <f t="shared" si="173"/>
        <v>563.52965811151012</v>
      </c>
      <c r="AC334" s="85">
        <f t="shared" si="160"/>
        <v>2024.1937890645941</v>
      </c>
      <c r="AD334" s="86">
        <f t="shared" si="161"/>
        <v>456.74439176499845</v>
      </c>
      <c r="AE334" s="50"/>
      <c r="AF334" s="84">
        <v>306</v>
      </c>
      <c r="AG334" s="85">
        <f t="shared" si="178"/>
        <v>45833.333333333008</v>
      </c>
      <c r="AH334" s="85">
        <f t="shared" si="162"/>
        <v>833.33333333333337</v>
      </c>
      <c r="AI334" s="85">
        <f t="shared" si="179"/>
        <v>272.70833333333144</v>
      </c>
      <c r="AJ334" s="85">
        <f t="shared" si="174"/>
        <v>1106.0416666666647</v>
      </c>
      <c r="AK334" s="86">
        <f t="shared" si="163"/>
        <v>-461.40773063293091</v>
      </c>
      <c r="AM334" s="80">
        <v>306</v>
      </c>
      <c r="AN334" s="59">
        <f t="shared" si="175"/>
        <v>73340.058672750674</v>
      </c>
      <c r="AO334" s="59">
        <f t="shared" si="155"/>
        <v>1131.0760481967372</v>
      </c>
      <c r="AP334" s="59">
        <f t="shared" si="156"/>
        <v>436.37334910286654</v>
      </c>
      <c r="AQ334" s="59">
        <f t="shared" si="164"/>
        <v>1567.4493972996038</v>
      </c>
      <c r="AR334" s="59">
        <f t="shared" si="176"/>
        <v>1567.4493972996038</v>
      </c>
      <c r="AS334" s="59">
        <v>0</v>
      </c>
      <c r="AT334" s="88">
        <f>IF(Obliczenia!$D$28="nie można skorzystać z programu",0,AR334-J334)</f>
        <v>8.1854523159563541E-12</v>
      </c>
    </row>
    <row r="335" spans="1:46" ht="14.1" customHeight="1" x14ac:dyDescent="0.3">
      <c r="A335" s="38"/>
      <c r="B335" s="38"/>
      <c r="C335" s="38"/>
      <c r="D335" s="80">
        <v>307</v>
      </c>
      <c r="E335" s="81">
        <f t="shared" si="165"/>
        <v>72208.982624553551</v>
      </c>
      <c r="F335" s="81">
        <f t="shared" si="165"/>
        <v>1137.805950683502</v>
      </c>
      <c r="G335" s="81">
        <f t="shared" si="165"/>
        <v>429.64344661609368</v>
      </c>
      <c r="H335" s="81">
        <f t="shared" si="166"/>
        <v>429.64344661609357</v>
      </c>
      <c r="I335" s="81">
        <f t="shared" si="167"/>
        <v>1567.4493972995956</v>
      </c>
      <c r="J335" s="82">
        <f t="shared" si="157"/>
        <v>1567.4493972995956</v>
      </c>
      <c r="K335" s="83">
        <f t="shared" si="168"/>
        <v>0</v>
      </c>
      <c r="L335" s="59">
        <f t="shared" si="169"/>
        <v>48139.321749702372</v>
      </c>
      <c r="M335" s="59">
        <f t="shared" si="151"/>
        <v>758.53730045566806</v>
      </c>
      <c r="N335" s="59">
        <f t="shared" si="152"/>
        <v>286.42896441072912</v>
      </c>
      <c r="O335" s="59">
        <f>'Kredyt Mieszkaniowy #naStart'!$N335+'Kredyt Mieszkaniowy #naStart'!$M335</f>
        <v>1044.9662648663971</v>
      </c>
      <c r="P335" s="59">
        <v>0</v>
      </c>
      <c r="Q335" s="59">
        <f t="shared" si="158"/>
        <v>0</v>
      </c>
      <c r="R335" s="59">
        <f t="shared" si="180"/>
        <v>286.42896441072901</v>
      </c>
      <c r="S335" s="59">
        <f t="shared" si="159"/>
        <v>1044.9662648663971</v>
      </c>
      <c r="T335" s="58">
        <f t="shared" si="170"/>
        <v>24069.660874851186</v>
      </c>
      <c r="U335" s="58">
        <f t="shared" si="153"/>
        <v>379.26865022783403</v>
      </c>
      <c r="V335" s="58">
        <f t="shared" si="154"/>
        <v>143.21448220536456</v>
      </c>
      <c r="W335" s="58">
        <f t="shared" si="171"/>
        <v>522.48313243319853</v>
      </c>
      <c r="Y335" s="84">
        <v>307</v>
      </c>
      <c r="Z335" s="85">
        <f t="shared" si="177"/>
        <v>93250.202778544408</v>
      </c>
      <c r="AA335" s="85">
        <f t="shared" si="172"/>
        <v>1469.3550825322552</v>
      </c>
      <c r="AB335" s="85">
        <f t="shared" si="173"/>
        <v>554.8387065323393</v>
      </c>
      <c r="AC335" s="85">
        <f t="shared" si="160"/>
        <v>2024.1937890645945</v>
      </c>
      <c r="AD335" s="86">
        <f t="shared" si="161"/>
        <v>456.74439176499891</v>
      </c>
      <c r="AE335" s="50"/>
      <c r="AF335" s="84">
        <v>307</v>
      </c>
      <c r="AG335" s="85">
        <f t="shared" si="178"/>
        <v>44999.999999999673</v>
      </c>
      <c r="AH335" s="85">
        <f t="shared" si="162"/>
        <v>833.33333333333337</v>
      </c>
      <c r="AI335" s="85">
        <f t="shared" si="179"/>
        <v>267.74999999999807</v>
      </c>
      <c r="AJ335" s="85">
        <f t="shared" si="174"/>
        <v>1101.0833333333314</v>
      </c>
      <c r="AK335" s="86">
        <f t="shared" si="163"/>
        <v>-466.36606396626416</v>
      </c>
      <c r="AM335" s="80">
        <v>307</v>
      </c>
      <c r="AN335" s="59">
        <f t="shared" si="175"/>
        <v>72208.98262455393</v>
      </c>
      <c r="AO335" s="59">
        <f t="shared" si="155"/>
        <v>1137.8059506835079</v>
      </c>
      <c r="AP335" s="59">
        <f t="shared" si="156"/>
        <v>429.6434466160959</v>
      </c>
      <c r="AQ335" s="59">
        <f t="shared" si="164"/>
        <v>1567.4493972996038</v>
      </c>
      <c r="AR335" s="59">
        <f t="shared" si="176"/>
        <v>1567.4493972996038</v>
      </c>
      <c r="AS335" s="59">
        <v>0</v>
      </c>
      <c r="AT335" s="88">
        <f>IF(Obliczenia!$D$28="nie można skorzystać z programu",0,AR335-J335)</f>
        <v>8.1854523159563541E-12</v>
      </c>
    </row>
    <row r="336" spans="1:46" ht="14.1" customHeight="1" x14ac:dyDescent="0.3">
      <c r="A336" s="38"/>
      <c r="B336" s="38"/>
      <c r="C336" s="38"/>
      <c r="D336" s="80">
        <v>308</v>
      </c>
      <c r="E336" s="81">
        <f t="shared" si="165"/>
        <v>71071.176673870053</v>
      </c>
      <c r="F336" s="81">
        <f t="shared" si="165"/>
        <v>1144.5758960900689</v>
      </c>
      <c r="G336" s="81">
        <f t="shared" si="165"/>
        <v>422.87350120952681</v>
      </c>
      <c r="H336" s="81">
        <f t="shared" si="166"/>
        <v>422.87350120952692</v>
      </c>
      <c r="I336" s="81">
        <f t="shared" si="167"/>
        <v>1567.4493972995961</v>
      </c>
      <c r="J336" s="82">
        <f t="shared" si="157"/>
        <v>1567.4493972995961</v>
      </c>
      <c r="K336" s="83">
        <f t="shared" si="168"/>
        <v>0</v>
      </c>
      <c r="L336" s="59">
        <f t="shared" si="169"/>
        <v>47380.784449246705</v>
      </c>
      <c r="M336" s="59">
        <f t="shared" si="151"/>
        <v>763.05059739337935</v>
      </c>
      <c r="N336" s="59">
        <f t="shared" si="152"/>
        <v>281.91566747301789</v>
      </c>
      <c r="O336" s="59">
        <f>'Kredyt Mieszkaniowy #naStart'!$N336+'Kredyt Mieszkaniowy #naStart'!$M336</f>
        <v>1044.9662648663973</v>
      </c>
      <c r="P336" s="59">
        <v>0</v>
      </c>
      <c r="Q336" s="59">
        <f t="shared" si="158"/>
        <v>0</v>
      </c>
      <c r="R336" s="59">
        <f t="shared" si="180"/>
        <v>281.91566747301795</v>
      </c>
      <c r="S336" s="59">
        <f t="shared" si="159"/>
        <v>1044.9662648663973</v>
      </c>
      <c r="T336" s="59">
        <f t="shared" si="170"/>
        <v>23690.392224623352</v>
      </c>
      <c r="U336" s="58">
        <f t="shared" si="153"/>
        <v>381.52529869668967</v>
      </c>
      <c r="V336" s="59">
        <f t="shared" si="154"/>
        <v>140.95783373650895</v>
      </c>
      <c r="W336" s="58">
        <f t="shared" si="171"/>
        <v>522.48313243319865</v>
      </c>
      <c r="Y336" s="84">
        <v>308</v>
      </c>
      <c r="Z336" s="85">
        <f t="shared" si="177"/>
        <v>91780.847696012148</v>
      </c>
      <c r="AA336" s="85">
        <f t="shared" si="172"/>
        <v>1478.0977452733218</v>
      </c>
      <c r="AB336" s="85">
        <f t="shared" si="173"/>
        <v>546.09604379127234</v>
      </c>
      <c r="AC336" s="85">
        <f t="shared" si="160"/>
        <v>2024.1937890645941</v>
      </c>
      <c r="AD336" s="86">
        <f t="shared" si="161"/>
        <v>456.744391764998</v>
      </c>
      <c r="AE336" s="50"/>
      <c r="AF336" s="84">
        <v>308</v>
      </c>
      <c r="AG336" s="85">
        <f t="shared" si="178"/>
        <v>44166.666666666337</v>
      </c>
      <c r="AH336" s="85">
        <f t="shared" si="162"/>
        <v>833.33333333333337</v>
      </c>
      <c r="AI336" s="85">
        <f t="shared" si="179"/>
        <v>262.7916666666647</v>
      </c>
      <c r="AJ336" s="85">
        <f t="shared" si="174"/>
        <v>1096.1249999999982</v>
      </c>
      <c r="AK336" s="86">
        <f t="shared" si="163"/>
        <v>-471.32439729959788</v>
      </c>
      <c r="AM336" s="80">
        <v>308</v>
      </c>
      <c r="AN336" s="59">
        <f t="shared" si="175"/>
        <v>71071.176673870417</v>
      </c>
      <c r="AO336" s="59">
        <f t="shared" si="155"/>
        <v>1144.5758960900748</v>
      </c>
      <c r="AP336" s="59">
        <f t="shared" si="156"/>
        <v>422.87350120952902</v>
      </c>
      <c r="AQ336" s="59">
        <f t="shared" si="164"/>
        <v>1567.4493972996038</v>
      </c>
      <c r="AR336" s="59">
        <f t="shared" si="176"/>
        <v>1567.4493972996038</v>
      </c>
      <c r="AS336" s="59">
        <v>0</v>
      </c>
      <c r="AT336" s="88">
        <f>IF(Obliczenia!$D$28="nie można skorzystać z programu",0,AR336-J336)</f>
        <v>7.73070496506989E-12</v>
      </c>
    </row>
    <row r="337" spans="1:46" ht="14.1" customHeight="1" x14ac:dyDescent="0.3">
      <c r="A337" s="38"/>
      <c r="B337" s="38"/>
      <c r="C337" s="38"/>
      <c r="D337" s="80">
        <v>309</v>
      </c>
      <c r="E337" s="81">
        <f t="shared" si="165"/>
        <v>69926.600777779997</v>
      </c>
      <c r="F337" s="81">
        <f t="shared" si="165"/>
        <v>1151.386122671805</v>
      </c>
      <c r="G337" s="81">
        <f t="shared" si="165"/>
        <v>416.06327462779097</v>
      </c>
      <c r="H337" s="81">
        <f t="shared" si="166"/>
        <v>416.06327462779086</v>
      </c>
      <c r="I337" s="81">
        <f t="shared" si="167"/>
        <v>1567.4493972995961</v>
      </c>
      <c r="J337" s="82">
        <f t="shared" si="157"/>
        <v>1567.4493972995961</v>
      </c>
      <c r="K337" s="83">
        <f t="shared" si="168"/>
        <v>0</v>
      </c>
      <c r="L337" s="59">
        <f t="shared" si="169"/>
        <v>46617.733851853329</v>
      </c>
      <c r="M337" s="59">
        <f t="shared" si="151"/>
        <v>767.59074844787006</v>
      </c>
      <c r="N337" s="59">
        <f t="shared" si="152"/>
        <v>277.3755164185273</v>
      </c>
      <c r="O337" s="59">
        <f>'Kredyt Mieszkaniowy #naStart'!$N337+'Kredyt Mieszkaniowy #naStart'!$M337</f>
        <v>1044.9662648663973</v>
      </c>
      <c r="P337" s="59">
        <v>0</v>
      </c>
      <c r="Q337" s="59">
        <f t="shared" si="158"/>
        <v>0</v>
      </c>
      <c r="R337" s="59">
        <f t="shared" si="180"/>
        <v>277.37551641852724</v>
      </c>
      <c r="S337" s="59">
        <f t="shared" si="159"/>
        <v>1044.9662648663973</v>
      </c>
      <c r="T337" s="58">
        <f t="shared" si="170"/>
        <v>23308.866925926664</v>
      </c>
      <c r="U337" s="58">
        <f t="shared" si="153"/>
        <v>383.79537422393503</v>
      </c>
      <c r="V337" s="58">
        <f t="shared" si="154"/>
        <v>138.68775820926365</v>
      </c>
      <c r="W337" s="58">
        <f t="shared" si="171"/>
        <v>522.48313243319865</v>
      </c>
      <c r="Y337" s="84">
        <v>309</v>
      </c>
      <c r="Z337" s="85">
        <f t="shared" si="177"/>
        <v>90302.749950738827</v>
      </c>
      <c r="AA337" s="85">
        <f t="shared" si="172"/>
        <v>1486.8924268576984</v>
      </c>
      <c r="AB337" s="85">
        <f t="shared" si="173"/>
        <v>537.3013622068961</v>
      </c>
      <c r="AC337" s="85">
        <f t="shared" si="160"/>
        <v>2024.1937890645945</v>
      </c>
      <c r="AD337" s="86">
        <f t="shared" si="161"/>
        <v>456.74439176499845</v>
      </c>
      <c r="AE337" s="50"/>
      <c r="AF337" s="84">
        <v>309</v>
      </c>
      <c r="AG337" s="85">
        <f t="shared" si="178"/>
        <v>43333.333333333001</v>
      </c>
      <c r="AH337" s="85">
        <f t="shared" si="162"/>
        <v>833.33333333333337</v>
      </c>
      <c r="AI337" s="85">
        <f t="shared" si="179"/>
        <v>257.83333333333138</v>
      </c>
      <c r="AJ337" s="85">
        <f t="shared" si="174"/>
        <v>1091.1666666666647</v>
      </c>
      <c r="AK337" s="86">
        <f t="shared" si="163"/>
        <v>-476.28273063293136</v>
      </c>
      <c r="AM337" s="80">
        <v>309</v>
      </c>
      <c r="AN337" s="59">
        <f t="shared" si="175"/>
        <v>69926.600777780346</v>
      </c>
      <c r="AO337" s="59">
        <f t="shared" si="155"/>
        <v>1151.3861226718109</v>
      </c>
      <c r="AP337" s="59">
        <f t="shared" si="156"/>
        <v>416.06327462779308</v>
      </c>
      <c r="AQ337" s="59">
        <f t="shared" si="164"/>
        <v>1567.449397299604</v>
      </c>
      <c r="AR337" s="59">
        <f t="shared" si="176"/>
        <v>1567.449397299604</v>
      </c>
      <c r="AS337" s="59">
        <v>0</v>
      </c>
      <c r="AT337" s="88">
        <f>IF(Obliczenia!$D$28="nie można skorzystać z programu",0,AR337-J337)</f>
        <v>7.9580786405131221E-12</v>
      </c>
    </row>
    <row r="338" spans="1:46" ht="14.1" customHeight="1" x14ac:dyDescent="0.3">
      <c r="A338" s="38"/>
      <c r="B338" s="38"/>
      <c r="C338" s="38"/>
      <c r="D338" s="80">
        <v>310</v>
      </c>
      <c r="E338" s="81">
        <f t="shared" si="165"/>
        <v>68775.214655108197</v>
      </c>
      <c r="F338" s="81">
        <f t="shared" si="165"/>
        <v>1158.2368701017026</v>
      </c>
      <c r="G338" s="81">
        <f t="shared" si="165"/>
        <v>409.21252719789379</v>
      </c>
      <c r="H338" s="81">
        <f t="shared" si="166"/>
        <v>409.21252719789379</v>
      </c>
      <c r="I338" s="81">
        <f t="shared" si="167"/>
        <v>1567.4493972995963</v>
      </c>
      <c r="J338" s="82">
        <f t="shared" si="157"/>
        <v>1567.4493972995963</v>
      </c>
      <c r="K338" s="83">
        <f t="shared" si="168"/>
        <v>0</v>
      </c>
      <c r="L338" s="59">
        <f t="shared" si="169"/>
        <v>45850.143103405462</v>
      </c>
      <c r="M338" s="59">
        <f t="shared" si="151"/>
        <v>772.15791340113503</v>
      </c>
      <c r="N338" s="59">
        <f t="shared" si="152"/>
        <v>272.80835146526255</v>
      </c>
      <c r="O338" s="59">
        <f>'Kredyt Mieszkaniowy #naStart'!$N338+'Kredyt Mieszkaniowy #naStart'!$M338</f>
        <v>1044.9662648663975</v>
      </c>
      <c r="P338" s="59">
        <v>0</v>
      </c>
      <c r="Q338" s="59">
        <f t="shared" si="158"/>
        <v>0</v>
      </c>
      <c r="R338" s="59">
        <f t="shared" si="180"/>
        <v>272.80835146526249</v>
      </c>
      <c r="S338" s="59">
        <f t="shared" si="159"/>
        <v>1044.9662648663975</v>
      </c>
      <c r="T338" s="59">
        <f t="shared" si="170"/>
        <v>22925.071551702731</v>
      </c>
      <c r="U338" s="58">
        <f t="shared" si="153"/>
        <v>386.07895670056752</v>
      </c>
      <c r="V338" s="59">
        <f t="shared" si="154"/>
        <v>136.40417573263127</v>
      </c>
      <c r="W338" s="58">
        <f t="shared" si="171"/>
        <v>522.48313243319876</v>
      </c>
      <c r="Y338" s="84">
        <v>310</v>
      </c>
      <c r="Z338" s="85">
        <f t="shared" si="177"/>
        <v>88815.857523881132</v>
      </c>
      <c r="AA338" s="85">
        <f t="shared" si="172"/>
        <v>1495.7394367975016</v>
      </c>
      <c r="AB338" s="85">
        <f t="shared" si="173"/>
        <v>528.45435226709264</v>
      </c>
      <c r="AC338" s="85">
        <f t="shared" si="160"/>
        <v>2024.1937890645943</v>
      </c>
      <c r="AD338" s="86">
        <f t="shared" si="161"/>
        <v>456.744391764998</v>
      </c>
      <c r="AE338" s="50"/>
      <c r="AF338" s="84">
        <v>310</v>
      </c>
      <c r="AG338" s="85">
        <f t="shared" si="178"/>
        <v>42499.999999999665</v>
      </c>
      <c r="AH338" s="85">
        <f t="shared" si="162"/>
        <v>833.33333333333337</v>
      </c>
      <c r="AI338" s="85">
        <f t="shared" si="179"/>
        <v>252.87499999999804</v>
      </c>
      <c r="AJ338" s="85">
        <f t="shared" si="174"/>
        <v>1086.2083333333314</v>
      </c>
      <c r="AK338" s="86">
        <f t="shared" si="163"/>
        <v>-481.24106396626485</v>
      </c>
      <c r="AM338" s="80">
        <v>310</v>
      </c>
      <c r="AN338" s="59">
        <f t="shared" si="175"/>
        <v>68775.214655108532</v>
      </c>
      <c r="AO338" s="59">
        <f t="shared" si="155"/>
        <v>1158.2368701017081</v>
      </c>
      <c r="AP338" s="59">
        <f t="shared" si="156"/>
        <v>409.21252719789578</v>
      </c>
      <c r="AQ338" s="59">
        <f t="shared" si="164"/>
        <v>1567.4493972996038</v>
      </c>
      <c r="AR338" s="59">
        <f t="shared" si="176"/>
        <v>1567.4493972996038</v>
      </c>
      <c r="AS338" s="59">
        <v>0</v>
      </c>
      <c r="AT338" s="88">
        <f>IF(Obliczenia!$D$28="nie można skorzystać z programu",0,AR338-J338)</f>
        <v>7.503331289626658E-12</v>
      </c>
    </row>
    <row r="339" spans="1:46" ht="14.1" customHeight="1" x14ac:dyDescent="0.3">
      <c r="A339" s="38"/>
      <c r="B339" s="38"/>
      <c r="C339" s="38"/>
      <c r="D339" s="80">
        <v>311</v>
      </c>
      <c r="E339" s="81">
        <f t="shared" si="165"/>
        <v>67616.977785006486</v>
      </c>
      <c r="F339" s="81">
        <f t="shared" si="165"/>
        <v>1165.1283794788076</v>
      </c>
      <c r="G339" s="81">
        <f t="shared" si="165"/>
        <v>402.32101782078871</v>
      </c>
      <c r="H339" s="81">
        <f t="shared" si="166"/>
        <v>402.32101782078871</v>
      </c>
      <c r="I339" s="81">
        <f t="shared" si="167"/>
        <v>1567.4493972995963</v>
      </c>
      <c r="J339" s="82">
        <f t="shared" si="157"/>
        <v>1567.4493972995963</v>
      </c>
      <c r="K339" s="83">
        <f t="shared" si="168"/>
        <v>0</v>
      </c>
      <c r="L339" s="59">
        <f t="shared" si="169"/>
        <v>45077.985190004329</v>
      </c>
      <c r="M339" s="59">
        <f t="shared" si="151"/>
        <v>776.75225298587168</v>
      </c>
      <c r="N339" s="59">
        <f t="shared" si="152"/>
        <v>268.21401188052579</v>
      </c>
      <c r="O339" s="59">
        <f>'Kredyt Mieszkaniowy #naStart'!$N339+'Kredyt Mieszkaniowy #naStart'!$M339</f>
        <v>1044.9662648663975</v>
      </c>
      <c r="P339" s="59">
        <v>0</v>
      </c>
      <c r="Q339" s="59">
        <f t="shared" si="158"/>
        <v>0</v>
      </c>
      <c r="R339" s="59">
        <f t="shared" si="180"/>
        <v>268.21401188052585</v>
      </c>
      <c r="S339" s="59">
        <f t="shared" si="159"/>
        <v>1044.9662648663975</v>
      </c>
      <c r="T339" s="58">
        <f t="shared" si="170"/>
        <v>22538.992595002164</v>
      </c>
      <c r="U339" s="58">
        <f t="shared" si="153"/>
        <v>388.37612649293584</v>
      </c>
      <c r="V339" s="58">
        <f t="shared" si="154"/>
        <v>134.10700594026289</v>
      </c>
      <c r="W339" s="58">
        <f t="shared" si="171"/>
        <v>522.48313243319876</v>
      </c>
      <c r="Y339" s="84">
        <v>311</v>
      </c>
      <c r="Z339" s="85">
        <f t="shared" si="177"/>
        <v>87320.118087083625</v>
      </c>
      <c r="AA339" s="85">
        <f t="shared" si="172"/>
        <v>1504.6390864464465</v>
      </c>
      <c r="AB339" s="85">
        <f t="shared" si="173"/>
        <v>519.55470261814764</v>
      </c>
      <c r="AC339" s="85">
        <f t="shared" si="160"/>
        <v>2024.1937890645941</v>
      </c>
      <c r="AD339" s="86">
        <f t="shared" si="161"/>
        <v>456.74439176499777</v>
      </c>
      <c r="AE339" s="50"/>
      <c r="AF339" s="84">
        <v>311</v>
      </c>
      <c r="AG339" s="85">
        <f t="shared" si="178"/>
        <v>41666.66666666633</v>
      </c>
      <c r="AH339" s="85">
        <f t="shared" si="162"/>
        <v>833.33333333333337</v>
      </c>
      <c r="AI339" s="85">
        <f t="shared" si="179"/>
        <v>247.91666666666467</v>
      </c>
      <c r="AJ339" s="85">
        <f t="shared" si="174"/>
        <v>1081.249999999998</v>
      </c>
      <c r="AK339" s="86">
        <f t="shared" si="163"/>
        <v>-486.19939729959833</v>
      </c>
      <c r="AM339" s="80">
        <v>311</v>
      </c>
      <c r="AN339" s="59">
        <f t="shared" si="175"/>
        <v>67616.97778500682</v>
      </c>
      <c r="AO339" s="59">
        <f t="shared" si="155"/>
        <v>1165.128379478813</v>
      </c>
      <c r="AP339" s="59">
        <f t="shared" si="156"/>
        <v>402.32101782079059</v>
      </c>
      <c r="AQ339" s="59">
        <f t="shared" si="164"/>
        <v>1567.4493972996036</v>
      </c>
      <c r="AR339" s="59">
        <f t="shared" si="176"/>
        <v>1567.4493972996036</v>
      </c>
      <c r="AS339" s="59">
        <v>0</v>
      </c>
      <c r="AT339" s="88">
        <f>IF(Obliczenia!$D$28="nie można skorzystać z programu",0,AR339-J339)</f>
        <v>7.2759576141834259E-12</v>
      </c>
    </row>
    <row r="340" spans="1:46" ht="14.1" customHeight="1" x14ac:dyDescent="0.3">
      <c r="A340" s="38"/>
      <c r="B340" s="38"/>
      <c r="C340" s="38"/>
      <c r="D340" s="80">
        <v>312</v>
      </c>
      <c r="E340" s="81">
        <f t="shared" si="165"/>
        <v>66451.849405527697</v>
      </c>
      <c r="F340" s="81">
        <f t="shared" si="165"/>
        <v>1172.0608933367066</v>
      </c>
      <c r="G340" s="81">
        <f t="shared" si="165"/>
        <v>395.38850396288979</v>
      </c>
      <c r="H340" s="81">
        <f t="shared" si="166"/>
        <v>395.38850396288967</v>
      </c>
      <c r="I340" s="81">
        <f t="shared" si="167"/>
        <v>1567.4493972995963</v>
      </c>
      <c r="J340" s="82">
        <f t="shared" si="157"/>
        <v>1567.4493972995963</v>
      </c>
      <c r="K340" s="83">
        <f t="shared" si="168"/>
        <v>0</v>
      </c>
      <c r="L340" s="59">
        <f t="shared" si="169"/>
        <v>44301.23293701846</v>
      </c>
      <c r="M340" s="59">
        <f t="shared" si="151"/>
        <v>781.37392889113778</v>
      </c>
      <c r="N340" s="59">
        <f t="shared" si="152"/>
        <v>263.59233597525986</v>
      </c>
      <c r="O340" s="59">
        <f>'Kredyt Mieszkaniowy #naStart'!$N340+'Kredyt Mieszkaniowy #naStart'!$M340</f>
        <v>1044.9662648663975</v>
      </c>
      <c r="P340" s="59">
        <v>0</v>
      </c>
      <c r="Q340" s="59">
        <f t="shared" si="158"/>
        <v>0</v>
      </c>
      <c r="R340" s="59">
        <f t="shared" si="180"/>
        <v>263.59233597525974</v>
      </c>
      <c r="S340" s="59">
        <f t="shared" si="159"/>
        <v>1044.9662648663975</v>
      </c>
      <c r="T340" s="59">
        <f t="shared" si="170"/>
        <v>22150.61646850923</v>
      </c>
      <c r="U340" s="58">
        <f t="shared" si="153"/>
        <v>390.68696444556889</v>
      </c>
      <c r="V340" s="59">
        <f t="shared" si="154"/>
        <v>131.79616798762993</v>
      </c>
      <c r="W340" s="58">
        <f t="shared" si="171"/>
        <v>522.48313243319876</v>
      </c>
      <c r="Y340" s="84">
        <v>312</v>
      </c>
      <c r="Z340" s="85">
        <f t="shared" si="177"/>
        <v>85815.479000637177</v>
      </c>
      <c r="AA340" s="85">
        <f t="shared" si="172"/>
        <v>1513.5916890108033</v>
      </c>
      <c r="AB340" s="85">
        <f t="shared" si="173"/>
        <v>510.60210005379122</v>
      </c>
      <c r="AC340" s="85">
        <f t="shared" si="160"/>
        <v>2024.1937890645945</v>
      </c>
      <c r="AD340" s="86">
        <f t="shared" si="161"/>
        <v>456.74439176499823</v>
      </c>
      <c r="AE340" s="50"/>
      <c r="AF340" s="84">
        <v>312</v>
      </c>
      <c r="AG340" s="85">
        <f t="shared" si="178"/>
        <v>40833.333333332994</v>
      </c>
      <c r="AH340" s="85">
        <f t="shared" si="162"/>
        <v>833.33333333333337</v>
      </c>
      <c r="AI340" s="85">
        <f t="shared" si="179"/>
        <v>242.95833333333132</v>
      </c>
      <c r="AJ340" s="85">
        <f t="shared" si="174"/>
        <v>1076.2916666666647</v>
      </c>
      <c r="AK340" s="86">
        <f t="shared" si="163"/>
        <v>-491.15773063293159</v>
      </c>
      <c r="AM340" s="80">
        <v>312</v>
      </c>
      <c r="AN340" s="59">
        <f t="shared" si="175"/>
        <v>66451.849405528003</v>
      </c>
      <c r="AO340" s="59">
        <f t="shared" si="155"/>
        <v>1172.0608933367121</v>
      </c>
      <c r="AP340" s="59">
        <f t="shared" si="156"/>
        <v>395.38850396289166</v>
      </c>
      <c r="AQ340" s="59">
        <f t="shared" si="164"/>
        <v>1567.4493972996038</v>
      </c>
      <c r="AR340" s="59">
        <f t="shared" si="176"/>
        <v>1567.4493972996038</v>
      </c>
      <c r="AS340" s="59">
        <v>0</v>
      </c>
      <c r="AT340" s="88">
        <f>IF(Obliczenia!$D$28="nie można skorzystać z programu",0,AR340-J340)</f>
        <v>7.503331289626658E-12</v>
      </c>
    </row>
    <row r="341" spans="1:46" ht="14.1" customHeight="1" x14ac:dyDescent="0.3">
      <c r="A341" s="38"/>
      <c r="B341" s="38"/>
      <c r="C341" s="38"/>
      <c r="D341" s="80">
        <v>313</v>
      </c>
      <c r="E341" s="81">
        <f t="shared" si="165"/>
        <v>65279.788512190979</v>
      </c>
      <c r="F341" s="81">
        <f t="shared" si="165"/>
        <v>1179.0346556520599</v>
      </c>
      <c r="G341" s="81">
        <f t="shared" si="165"/>
        <v>388.41474164753635</v>
      </c>
      <c r="H341" s="81">
        <f t="shared" si="166"/>
        <v>388.41474164753635</v>
      </c>
      <c r="I341" s="81">
        <f t="shared" si="167"/>
        <v>1567.4493972995963</v>
      </c>
      <c r="J341" s="82">
        <f t="shared" si="157"/>
        <v>1567.4493972995963</v>
      </c>
      <c r="K341" s="83">
        <f t="shared" si="168"/>
        <v>0</v>
      </c>
      <c r="L341" s="59">
        <f t="shared" si="169"/>
        <v>43519.859008127321</v>
      </c>
      <c r="M341" s="59">
        <f t="shared" ref="M341:M388" si="181">IF($B$13-D341&gt;=0,PPMT($B$29/12,1,$B$13-D340,-L341),0)</f>
        <v>786.02310376803996</v>
      </c>
      <c r="N341" s="59">
        <f t="shared" ref="N341:N388" si="182">L341*$B$29/12</f>
        <v>258.94316109835756</v>
      </c>
      <c r="O341" s="59">
        <f>'Kredyt Mieszkaniowy #naStart'!$N341+'Kredyt Mieszkaniowy #naStart'!$M341</f>
        <v>1044.9662648663975</v>
      </c>
      <c r="P341" s="59">
        <v>0</v>
      </c>
      <c r="Q341" s="59">
        <f t="shared" si="158"/>
        <v>0</v>
      </c>
      <c r="R341" s="59">
        <f t="shared" si="180"/>
        <v>258.94316109835756</v>
      </c>
      <c r="S341" s="59">
        <f t="shared" si="159"/>
        <v>1044.9662648663975</v>
      </c>
      <c r="T341" s="58">
        <f t="shared" si="170"/>
        <v>21759.929504063661</v>
      </c>
      <c r="U341" s="58">
        <f t="shared" ref="U341:U388" si="183">IF($B$13-D341&gt;=0,PPMT($B$30/12,1,$B$13-D340,-T341),0)</f>
        <v>393.01155188401998</v>
      </c>
      <c r="V341" s="58">
        <f t="shared" ref="V341:V388" si="184">T341*$B$29/12</f>
        <v>129.47158054917878</v>
      </c>
      <c r="W341" s="58">
        <f t="shared" si="171"/>
        <v>522.48313243319876</v>
      </c>
      <c r="Y341" s="84">
        <v>313</v>
      </c>
      <c r="Z341" s="85">
        <f t="shared" si="177"/>
        <v>84301.887311626371</v>
      </c>
      <c r="AA341" s="85">
        <f t="shared" si="172"/>
        <v>1522.5975595604173</v>
      </c>
      <c r="AB341" s="85">
        <f t="shared" si="173"/>
        <v>501.59622950417696</v>
      </c>
      <c r="AC341" s="85">
        <f t="shared" si="160"/>
        <v>2024.1937890645943</v>
      </c>
      <c r="AD341" s="86">
        <f t="shared" si="161"/>
        <v>456.744391764998</v>
      </c>
      <c r="AE341" s="50"/>
      <c r="AF341" s="84">
        <v>313</v>
      </c>
      <c r="AG341" s="85">
        <f t="shared" si="178"/>
        <v>39999.999999999658</v>
      </c>
      <c r="AH341" s="85">
        <f t="shared" si="162"/>
        <v>833.33333333333337</v>
      </c>
      <c r="AI341" s="85">
        <f t="shared" si="179"/>
        <v>237.99999999999798</v>
      </c>
      <c r="AJ341" s="85">
        <f t="shared" si="174"/>
        <v>1071.3333333333314</v>
      </c>
      <c r="AK341" s="86">
        <f t="shared" si="163"/>
        <v>-496.11606396626485</v>
      </c>
      <c r="AM341" s="80">
        <v>313</v>
      </c>
      <c r="AN341" s="59">
        <f t="shared" si="175"/>
        <v>65279.788512191291</v>
      </c>
      <c r="AO341" s="59">
        <f t="shared" ref="AO341:AO388" si="185">IF($B$13-AM341&gt;=0,PPMT($B$29/12,1,$B$13-AM340,-AN341),0)</f>
        <v>1179.0346556520656</v>
      </c>
      <c r="AP341" s="59">
        <f t="shared" ref="AP341:AP388" si="186">AN341*$B$29/12</f>
        <v>388.41474164753822</v>
      </c>
      <c r="AQ341" s="59">
        <f t="shared" si="164"/>
        <v>1567.4493972996038</v>
      </c>
      <c r="AR341" s="59">
        <f t="shared" si="176"/>
        <v>1567.4493972996038</v>
      </c>
      <c r="AS341" s="59">
        <v>0</v>
      </c>
      <c r="AT341" s="88">
        <f>IF(Obliczenia!$D$28="nie można skorzystać z programu",0,AR341-J341)</f>
        <v>7.503331289626658E-12</v>
      </c>
    </row>
    <row r="342" spans="1:46" ht="14.1" customHeight="1" x14ac:dyDescent="0.3">
      <c r="A342" s="38"/>
      <c r="B342" s="38"/>
      <c r="C342" s="38"/>
      <c r="D342" s="80">
        <v>314</v>
      </c>
      <c r="E342" s="81">
        <f t="shared" si="165"/>
        <v>64100.753856538919</v>
      </c>
      <c r="F342" s="81">
        <f t="shared" si="165"/>
        <v>1186.04991185319</v>
      </c>
      <c r="G342" s="81">
        <f t="shared" si="165"/>
        <v>381.39948544640657</v>
      </c>
      <c r="H342" s="81">
        <f t="shared" si="166"/>
        <v>381.39948544640663</v>
      </c>
      <c r="I342" s="81">
        <f t="shared" si="167"/>
        <v>1567.4493972995965</v>
      </c>
      <c r="J342" s="82">
        <f t="shared" si="157"/>
        <v>1567.4493972995965</v>
      </c>
      <c r="K342" s="83">
        <f t="shared" si="168"/>
        <v>0</v>
      </c>
      <c r="L342" s="59">
        <f t="shared" si="169"/>
        <v>42733.835904359279</v>
      </c>
      <c r="M342" s="59">
        <f t="shared" si="181"/>
        <v>790.69994123545996</v>
      </c>
      <c r="N342" s="59">
        <f t="shared" si="182"/>
        <v>254.26632363093771</v>
      </c>
      <c r="O342" s="59">
        <f>'Kredyt Mieszkaniowy #naStart'!$N342+'Kredyt Mieszkaniowy #naStart'!$M342</f>
        <v>1044.9662648663978</v>
      </c>
      <c r="P342" s="59">
        <v>0</v>
      </c>
      <c r="Q342" s="59">
        <f t="shared" si="158"/>
        <v>0</v>
      </c>
      <c r="R342" s="59">
        <f t="shared" si="180"/>
        <v>254.26632363093779</v>
      </c>
      <c r="S342" s="59">
        <f t="shared" si="159"/>
        <v>1044.9662648663978</v>
      </c>
      <c r="T342" s="59">
        <f t="shared" si="170"/>
        <v>21366.91795217964</v>
      </c>
      <c r="U342" s="58">
        <f t="shared" si="183"/>
        <v>395.34997061772998</v>
      </c>
      <c r="V342" s="59">
        <f t="shared" si="184"/>
        <v>127.13316181546885</v>
      </c>
      <c r="W342" s="58">
        <f t="shared" si="171"/>
        <v>522.48313243319888</v>
      </c>
      <c r="Y342" s="84">
        <v>314</v>
      </c>
      <c r="Z342" s="85">
        <f t="shared" si="177"/>
        <v>82779.289752065961</v>
      </c>
      <c r="AA342" s="85">
        <f t="shared" si="172"/>
        <v>1531.657015039802</v>
      </c>
      <c r="AB342" s="85">
        <f t="shared" si="173"/>
        <v>492.53677402479252</v>
      </c>
      <c r="AC342" s="85">
        <f t="shared" si="160"/>
        <v>2024.1937890645945</v>
      </c>
      <c r="AD342" s="86">
        <f t="shared" si="161"/>
        <v>456.744391764998</v>
      </c>
      <c r="AE342" s="50"/>
      <c r="AF342" s="84">
        <v>314</v>
      </c>
      <c r="AG342" s="85">
        <f t="shared" si="178"/>
        <v>39166.666666666322</v>
      </c>
      <c r="AH342" s="85">
        <f t="shared" si="162"/>
        <v>833.33333333333337</v>
      </c>
      <c r="AI342" s="85">
        <f t="shared" si="179"/>
        <v>233.04166666666464</v>
      </c>
      <c r="AJ342" s="85">
        <f t="shared" si="174"/>
        <v>1066.374999999998</v>
      </c>
      <c r="AK342" s="86">
        <f t="shared" si="163"/>
        <v>-501.07439729959856</v>
      </c>
      <c r="AM342" s="80">
        <v>314</v>
      </c>
      <c r="AN342" s="59">
        <f t="shared" si="175"/>
        <v>64100.753856539224</v>
      </c>
      <c r="AO342" s="59">
        <f t="shared" si="185"/>
        <v>1186.0499118531952</v>
      </c>
      <c r="AP342" s="59">
        <f t="shared" si="186"/>
        <v>381.39948544640839</v>
      </c>
      <c r="AQ342" s="59">
        <f t="shared" si="164"/>
        <v>1567.4493972996036</v>
      </c>
      <c r="AR342" s="59">
        <f t="shared" si="176"/>
        <v>1567.4493972996036</v>
      </c>
      <c r="AS342" s="59">
        <v>0</v>
      </c>
      <c r="AT342" s="88">
        <f>IF(Obliczenia!$D$28="nie można skorzystać z programu",0,AR342-J342)</f>
        <v>7.0485839387401938E-12</v>
      </c>
    </row>
    <row r="343" spans="1:46" ht="14.1" customHeight="1" x14ac:dyDescent="0.3">
      <c r="A343" s="38"/>
      <c r="B343" s="38"/>
      <c r="C343" s="38"/>
      <c r="D343" s="80">
        <v>315</v>
      </c>
      <c r="E343" s="81">
        <f t="shared" si="165"/>
        <v>62914.703944685723</v>
      </c>
      <c r="F343" s="81">
        <f t="shared" si="165"/>
        <v>1193.1069088287159</v>
      </c>
      <c r="G343" s="81">
        <f t="shared" si="165"/>
        <v>374.34248847088008</v>
      </c>
      <c r="H343" s="81">
        <f t="shared" si="166"/>
        <v>374.34248847088003</v>
      </c>
      <c r="I343" s="81">
        <f t="shared" si="167"/>
        <v>1567.4493972995961</v>
      </c>
      <c r="J343" s="82">
        <f t="shared" si="157"/>
        <v>1567.4493972995961</v>
      </c>
      <c r="K343" s="83">
        <f t="shared" si="168"/>
        <v>0</v>
      </c>
      <c r="L343" s="59">
        <f t="shared" si="169"/>
        <v>41943.135963123816</v>
      </c>
      <c r="M343" s="59">
        <f t="shared" si="181"/>
        <v>795.40460588581061</v>
      </c>
      <c r="N343" s="59">
        <f t="shared" si="182"/>
        <v>249.56165898058671</v>
      </c>
      <c r="O343" s="59">
        <f>'Kredyt Mieszkaniowy #naStart'!$N343+'Kredyt Mieszkaniowy #naStart'!$M343</f>
        <v>1044.9662648663973</v>
      </c>
      <c r="P343" s="59">
        <v>0</v>
      </c>
      <c r="Q343" s="59">
        <f t="shared" si="158"/>
        <v>0</v>
      </c>
      <c r="R343" s="59">
        <f t="shared" si="180"/>
        <v>249.56165898058669</v>
      </c>
      <c r="S343" s="59">
        <f t="shared" si="159"/>
        <v>1044.9662648663973</v>
      </c>
      <c r="T343" s="58">
        <f t="shared" si="170"/>
        <v>20971.567981561908</v>
      </c>
      <c r="U343" s="58">
        <f t="shared" si="183"/>
        <v>397.70230294290531</v>
      </c>
      <c r="V343" s="58">
        <f t="shared" si="184"/>
        <v>124.78082949029336</v>
      </c>
      <c r="W343" s="58">
        <f t="shared" si="171"/>
        <v>522.48313243319865</v>
      </c>
      <c r="Y343" s="84">
        <v>315</v>
      </c>
      <c r="Z343" s="85">
        <f t="shared" si="177"/>
        <v>81247.632737026157</v>
      </c>
      <c r="AA343" s="85">
        <f t="shared" si="172"/>
        <v>1540.7703742792887</v>
      </c>
      <c r="AB343" s="85">
        <f t="shared" si="173"/>
        <v>483.42341478530568</v>
      </c>
      <c r="AC343" s="85">
        <f t="shared" si="160"/>
        <v>2024.1937890645945</v>
      </c>
      <c r="AD343" s="86">
        <f t="shared" si="161"/>
        <v>456.74439176499845</v>
      </c>
      <c r="AE343" s="50"/>
      <c r="AF343" s="84">
        <v>315</v>
      </c>
      <c r="AG343" s="85">
        <f t="shared" si="178"/>
        <v>38333.333333332987</v>
      </c>
      <c r="AH343" s="85">
        <f t="shared" si="162"/>
        <v>833.33333333333337</v>
      </c>
      <c r="AI343" s="85">
        <f t="shared" si="179"/>
        <v>228.0833333333313</v>
      </c>
      <c r="AJ343" s="85">
        <f t="shared" si="174"/>
        <v>1061.4166666666647</v>
      </c>
      <c r="AK343" s="86">
        <f t="shared" si="163"/>
        <v>-506.03273063293136</v>
      </c>
      <c r="AM343" s="80">
        <v>315</v>
      </c>
      <c r="AN343" s="59">
        <f t="shared" si="175"/>
        <v>62914.703944686029</v>
      </c>
      <c r="AO343" s="59">
        <f t="shared" si="185"/>
        <v>1193.1069088287218</v>
      </c>
      <c r="AP343" s="59">
        <f t="shared" si="186"/>
        <v>374.34248847088185</v>
      </c>
      <c r="AQ343" s="59">
        <f t="shared" si="164"/>
        <v>1567.4493972996036</v>
      </c>
      <c r="AR343" s="59">
        <f t="shared" si="176"/>
        <v>1567.4493972996036</v>
      </c>
      <c r="AS343" s="59">
        <v>0</v>
      </c>
      <c r="AT343" s="88">
        <f>IF(Obliczenia!$D$28="nie można skorzystać z programu",0,AR343-J343)</f>
        <v>7.503331289626658E-12</v>
      </c>
    </row>
    <row r="344" spans="1:46" ht="14.1" customHeight="1" x14ac:dyDescent="0.3">
      <c r="A344" s="38"/>
      <c r="B344" s="38"/>
      <c r="C344" s="38"/>
      <c r="D344" s="80">
        <v>316</v>
      </c>
      <c r="E344" s="81">
        <f t="shared" si="165"/>
        <v>61721.597035857012</v>
      </c>
      <c r="F344" s="81">
        <f t="shared" si="165"/>
        <v>1200.2058949362468</v>
      </c>
      <c r="G344" s="81">
        <f t="shared" si="165"/>
        <v>367.24350236334925</v>
      </c>
      <c r="H344" s="81">
        <f t="shared" si="166"/>
        <v>367.24350236334936</v>
      </c>
      <c r="I344" s="81">
        <f t="shared" si="167"/>
        <v>1567.4493972995963</v>
      </c>
      <c r="J344" s="82">
        <f t="shared" si="157"/>
        <v>1567.4493972995963</v>
      </c>
      <c r="K344" s="83">
        <f t="shared" si="168"/>
        <v>0</v>
      </c>
      <c r="L344" s="59">
        <f t="shared" si="169"/>
        <v>41147.731357238008</v>
      </c>
      <c r="M344" s="59">
        <f t="shared" si="181"/>
        <v>800.13726329083124</v>
      </c>
      <c r="N344" s="59">
        <f t="shared" si="182"/>
        <v>244.82900157556617</v>
      </c>
      <c r="O344" s="59">
        <f>'Kredyt Mieszkaniowy #naStart'!$N344+'Kredyt Mieszkaniowy #naStart'!$M344</f>
        <v>1044.9662648663975</v>
      </c>
      <c r="P344" s="59">
        <v>0</v>
      </c>
      <c r="Q344" s="59">
        <f t="shared" si="158"/>
        <v>0</v>
      </c>
      <c r="R344" s="59">
        <f t="shared" si="180"/>
        <v>244.82900157556628</v>
      </c>
      <c r="S344" s="59">
        <f t="shared" si="159"/>
        <v>1044.9662648663975</v>
      </c>
      <c r="T344" s="59">
        <f t="shared" si="170"/>
        <v>20573.865678619004</v>
      </c>
      <c r="U344" s="58">
        <f t="shared" si="183"/>
        <v>400.06863164541562</v>
      </c>
      <c r="V344" s="59">
        <f t="shared" si="184"/>
        <v>122.41450078778308</v>
      </c>
      <c r="W344" s="58">
        <f t="shared" si="171"/>
        <v>522.48313243319876</v>
      </c>
      <c r="Y344" s="84">
        <v>316</v>
      </c>
      <c r="Z344" s="85">
        <f t="shared" si="177"/>
        <v>79706.862362746862</v>
      </c>
      <c r="AA344" s="85">
        <f t="shared" si="172"/>
        <v>1549.9379580062505</v>
      </c>
      <c r="AB344" s="85">
        <f t="shared" si="173"/>
        <v>474.25583105834386</v>
      </c>
      <c r="AC344" s="85">
        <f t="shared" si="160"/>
        <v>2024.1937890645943</v>
      </c>
      <c r="AD344" s="86">
        <f t="shared" si="161"/>
        <v>456.744391764998</v>
      </c>
      <c r="AE344" s="50"/>
      <c r="AF344" s="84">
        <v>316</v>
      </c>
      <c r="AG344" s="85">
        <f t="shared" si="178"/>
        <v>37499.999999999651</v>
      </c>
      <c r="AH344" s="85">
        <f t="shared" si="162"/>
        <v>833.33333333333337</v>
      </c>
      <c r="AI344" s="85">
        <f t="shared" si="179"/>
        <v>223.12499999999793</v>
      </c>
      <c r="AJ344" s="85">
        <f t="shared" si="174"/>
        <v>1056.4583333333312</v>
      </c>
      <c r="AK344" s="86">
        <f t="shared" si="163"/>
        <v>-510.99106396626507</v>
      </c>
      <c r="AM344" s="80">
        <v>316</v>
      </c>
      <c r="AN344" s="59">
        <f t="shared" si="175"/>
        <v>61721.59703585731</v>
      </c>
      <c r="AO344" s="59">
        <f t="shared" si="185"/>
        <v>1200.2058949362529</v>
      </c>
      <c r="AP344" s="59">
        <f t="shared" si="186"/>
        <v>367.24350236335107</v>
      </c>
      <c r="AQ344" s="59">
        <f t="shared" si="164"/>
        <v>1567.449397299604</v>
      </c>
      <c r="AR344" s="59">
        <f t="shared" si="176"/>
        <v>1567.449397299604</v>
      </c>
      <c r="AS344" s="59">
        <v>0</v>
      </c>
      <c r="AT344" s="88">
        <f>IF(Obliczenia!$D$28="nie można skorzystać z programu",0,AR344-J344)</f>
        <v>7.73070496506989E-12</v>
      </c>
    </row>
    <row r="345" spans="1:46" ht="14.1" customHeight="1" x14ac:dyDescent="0.3">
      <c r="A345" s="38"/>
      <c r="B345" s="38"/>
      <c r="C345" s="38"/>
      <c r="D345" s="80">
        <v>317</v>
      </c>
      <c r="E345" s="81">
        <f t="shared" si="165"/>
        <v>60521.391140920765</v>
      </c>
      <c r="F345" s="81">
        <f t="shared" si="165"/>
        <v>1207.3471200111178</v>
      </c>
      <c r="G345" s="81">
        <f t="shared" si="165"/>
        <v>360.1022772884786</v>
      </c>
      <c r="H345" s="81">
        <f t="shared" si="166"/>
        <v>360.10227728847855</v>
      </c>
      <c r="I345" s="81">
        <f t="shared" si="167"/>
        <v>1567.4493972995963</v>
      </c>
      <c r="J345" s="82">
        <f t="shared" si="157"/>
        <v>1567.4493972995963</v>
      </c>
      <c r="K345" s="83">
        <f t="shared" si="168"/>
        <v>0</v>
      </c>
      <c r="L345" s="59">
        <f t="shared" si="169"/>
        <v>40347.594093947177</v>
      </c>
      <c r="M345" s="59">
        <f t="shared" si="181"/>
        <v>804.89808000741186</v>
      </c>
      <c r="N345" s="59">
        <f t="shared" si="182"/>
        <v>240.06818485898575</v>
      </c>
      <c r="O345" s="59">
        <f>'Kredyt Mieszkaniowy #naStart'!$N345+'Kredyt Mieszkaniowy #naStart'!$M345</f>
        <v>1044.9662648663975</v>
      </c>
      <c r="P345" s="59">
        <v>0</v>
      </c>
      <c r="Q345" s="59">
        <f t="shared" si="158"/>
        <v>0</v>
      </c>
      <c r="R345" s="59">
        <f t="shared" si="180"/>
        <v>240.06818485898566</v>
      </c>
      <c r="S345" s="59">
        <f t="shared" si="159"/>
        <v>1044.9662648663975</v>
      </c>
      <c r="T345" s="58">
        <f t="shared" si="170"/>
        <v>20173.797046973588</v>
      </c>
      <c r="U345" s="58">
        <f t="shared" si="183"/>
        <v>402.44904000370593</v>
      </c>
      <c r="V345" s="58">
        <f t="shared" si="184"/>
        <v>120.03409242949287</v>
      </c>
      <c r="W345" s="58">
        <f t="shared" si="171"/>
        <v>522.48313243319876</v>
      </c>
      <c r="Y345" s="84">
        <v>317</v>
      </c>
      <c r="Z345" s="85">
        <f t="shared" si="177"/>
        <v>78156.92440474061</v>
      </c>
      <c r="AA345" s="85">
        <f t="shared" si="172"/>
        <v>1559.1600888563876</v>
      </c>
      <c r="AB345" s="85">
        <f t="shared" si="173"/>
        <v>465.03370020820665</v>
      </c>
      <c r="AC345" s="85">
        <f t="shared" si="160"/>
        <v>2024.1937890645943</v>
      </c>
      <c r="AD345" s="86">
        <f t="shared" si="161"/>
        <v>456.744391764998</v>
      </c>
      <c r="AE345" s="50"/>
      <c r="AF345" s="84">
        <v>317</v>
      </c>
      <c r="AG345" s="85">
        <f t="shared" si="178"/>
        <v>36666.666666666315</v>
      </c>
      <c r="AH345" s="85">
        <f t="shared" si="162"/>
        <v>833.33333333333337</v>
      </c>
      <c r="AI345" s="85">
        <f t="shared" si="179"/>
        <v>218.16666666666458</v>
      </c>
      <c r="AJ345" s="85">
        <f t="shared" si="174"/>
        <v>1051.499999999998</v>
      </c>
      <c r="AK345" s="86">
        <f t="shared" si="163"/>
        <v>-515.94939729959833</v>
      </c>
      <c r="AM345" s="80">
        <v>317</v>
      </c>
      <c r="AN345" s="59">
        <f t="shared" si="175"/>
        <v>60521.391140921056</v>
      </c>
      <c r="AO345" s="59">
        <f t="shared" si="185"/>
        <v>1207.3471200111235</v>
      </c>
      <c r="AP345" s="59">
        <f t="shared" si="186"/>
        <v>360.10227728848031</v>
      </c>
      <c r="AQ345" s="59">
        <f t="shared" si="164"/>
        <v>1567.4493972996038</v>
      </c>
      <c r="AR345" s="59">
        <f t="shared" si="176"/>
        <v>1567.4493972996038</v>
      </c>
      <c r="AS345" s="59">
        <v>0</v>
      </c>
      <c r="AT345" s="88">
        <f>IF(Obliczenia!$D$28="nie można skorzystać z programu",0,AR345-J345)</f>
        <v>7.503331289626658E-12</v>
      </c>
    </row>
    <row r="346" spans="1:46" ht="14.1" customHeight="1" x14ac:dyDescent="0.3">
      <c r="A346" s="38"/>
      <c r="B346" s="38"/>
      <c r="C346" s="38"/>
      <c r="D346" s="80">
        <v>318</v>
      </c>
      <c r="E346" s="81">
        <f t="shared" si="165"/>
        <v>59314.044020909641</v>
      </c>
      <c r="F346" s="81">
        <f t="shared" si="165"/>
        <v>1214.5308353751839</v>
      </c>
      <c r="G346" s="81">
        <f t="shared" si="165"/>
        <v>352.91856192441242</v>
      </c>
      <c r="H346" s="81">
        <f t="shared" si="166"/>
        <v>352.91856192441247</v>
      </c>
      <c r="I346" s="81">
        <f t="shared" si="167"/>
        <v>1567.4493972995963</v>
      </c>
      <c r="J346" s="82">
        <f t="shared" si="157"/>
        <v>1567.4493972995963</v>
      </c>
      <c r="K346" s="83">
        <f t="shared" si="168"/>
        <v>0</v>
      </c>
      <c r="L346" s="59">
        <f t="shared" si="169"/>
        <v>39542.696013939763</v>
      </c>
      <c r="M346" s="59">
        <f t="shared" si="181"/>
        <v>809.68722358345588</v>
      </c>
      <c r="N346" s="59">
        <f t="shared" si="182"/>
        <v>235.27904128294162</v>
      </c>
      <c r="O346" s="59">
        <f>'Kredyt Mieszkaniowy #naStart'!$N346+'Kredyt Mieszkaniowy #naStart'!$M346</f>
        <v>1044.9662648663975</v>
      </c>
      <c r="P346" s="59">
        <v>0</v>
      </c>
      <c r="Q346" s="59">
        <f t="shared" si="158"/>
        <v>0</v>
      </c>
      <c r="R346" s="59">
        <f t="shared" si="180"/>
        <v>235.27904128294165</v>
      </c>
      <c r="S346" s="59">
        <f t="shared" si="159"/>
        <v>1044.9662648663975</v>
      </c>
      <c r="T346" s="59">
        <f t="shared" si="170"/>
        <v>19771.348006969882</v>
      </c>
      <c r="U346" s="58">
        <f t="shared" si="183"/>
        <v>404.84361179172794</v>
      </c>
      <c r="V346" s="59">
        <f t="shared" si="184"/>
        <v>117.63952064147081</v>
      </c>
      <c r="W346" s="58">
        <f t="shared" si="171"/>
        <v>522.48313243319876</v>
      </c>
      <c r="Y346" s="84">
        <v>318</v>
      </c>
      <c r="Z346" s="85">
        <f t="shared" si="177"/>
        <v>76597.764315884226</v>
      </c>
      <c r="AA346" s="85">
        <f t="shared" si="172"/>
        <v>1568.4370913850837</v>
      </c>
      <c r="AB346" s="85">
        <f t="shared" si="173"/>
        <v>455.75669767951115</v>
      </c>
      <c r="AC346" s="85">
        <f t="shared" si="160"/>
        <v>2024.193789064595</v>
      </c>
      <c r="AD346" s="86">
        <f t="shared" si="161"/>
        <v>456.74439176499868</v>
      </c>
      <c r="AE346" s="50"/>
      <c r="AF346" s="84">
        <v>318</v>
      </c>
      <c r="AG346" s="85">
        <f t="shared" si="178"/>
        <v>35833.333333332979</v>
      </c>
      <c r="AH346" s="85">
        <f t="shared" si="162"/>
        <v>833.33333333333337</v>
      </c>
      <c r="AI346" s="85">
        <f t="shared" si="179"/>
        <v>213.20833333333124</v>
      </c>
      <c r="AJ346" s="85">
        <f t="shared" si="174"/>
        <v>1046.5416666666647</v>
      </c>
      <c r="AK346" s="86">
        <f t="shared" si="163"/>
        <v>-520.90773063293159</v>
      </c>
      <c r="AM346" s="80">
        <v>318</v>
      </c>
      <c r="AN346" s="59">
        <f t="shared" si="175"/>
        <v>59314.044020909932</v>
      </c>
      <c r="AO346" s="59">
        <f t="shared" si="185"/>
        <v>1214.5308353751898</v>
      </c>
      <c r="AP346" s="59">
        <f t="shared" si="186"/>
        <v>352.91856192441418</v>
      </c>
      <c r="AQ346" s="59">
        <f t="shared" si="164"/>
        <v>1567.449397299604</v>
      </c>
      <c r="AR346" s="59">
        <f t="shared" si="176"/>
        <v>1567.449397299604</v>
      </c>
      <c r="AS346" s="59">
        <v>0</v>
      </c>
      <c r="AT346" s="88">
        <f>IF(Obliczenia!$D$28="nie można skorzystać z programu",0,AR346-J346)</f>
        <v>7.73070496506989E-12</v>
      </c>
    </row>
    <row r="347" spans="1:46" ht="14.1" customHeight="1" x14ac:dyDescent="0.3">
      <c r="A347" s="38"/>
      <c r="B347" s="38"/>
      <c r="C347" s="38"/>
      <c r="D347" s="80">
        <v>319</v>
      </c>
      <c r="E347" s="81">
        <f t="shared" si="165"/>
        <v>58099.513185534466</v>
      </c>
      <c r="F347" s="81">
        <f t="shared" si="165"/>
        <v>1221.757293845666</v>
      </c>
      <c r="G347" s="81">
        <f t="shared" si="165"/>
        <v>345.69210345393009</v>
      </c>
      <c r="H347" s="81">
        <f t="shared" si="166"/>
        <v>345.6921034539302</v>
      </c>
      <c r="I347" s="81">
        <f t="shared" si="167"/>
        <v>1567.4493972995963</v>
      </c>
      <c r="J347" s="82">
        <f t="shared" si="157"/>
        <v>1567.4493972995963</v>
      </c>
      <c r="K347" s="83">
        <f t="shared" si="168"/>
        <v>0</v>
      </c>
      <c r="L347" s="59">
        <f t="shared" si="169"/>
        <v>38733.008790356311</v>
      </c>
      <c r="M347" s="59">
        <f t="shared" si="181"/>
        <v>814.50486256377735</v>
      </c>
      <c r="N347" s="59">
        <f t="shared" si="182"/>
        <v>230.46140230262006</v>
      </c>
      <c r="O347" s="59">
        <f>'Kredyt Mieszkaniowy #naStart'!$N347+'Kredyt Mieszkaniowy #naStart'!$M347</f>
        <v>1044.9662648663975</v>
      </c>
      <c r="P347" s="59">
        <v>0</v>
      </c>
      <c r="Q347" s="59">
        <f t="shared" si="158"/>
        <v>0</v>
      </c>
      <c r="R347" s="59">
        <f t="shared" si="180"/>
        <v>230.46140230262017</v>
      </c>
      <c r="S347" s="59">
        <f t="shared" si="159"/>
        <v>1044.9662648663975</v>
      </c>
      <c r="T347" s="58">
        <f t="shared" si="170"/>
        <v>19366.504395178155</v>
      </c>
      <c r="U347" s="58">
        <f t="shared" si="183"/>
        <v>407.25243128188868</v>
      </c>
      <c r="V347" s="58">
        <f t="shared" si="184"/>
        <v>115.23070115131003</v>
      </c>
      <c r="W347" s="58">
        <f t="shared" si="171"/>
        <v>522.48313243319876</v>
      </c>
      <c r="Y347" s="84">
        <v>319</v>
      </c>
      <c r="Z347" s="85">
        <f t="shared" si="177"/>
        <v>75029.327224499139</v>
      </c>
      <c r="AA347" s="85">
        <f t="shared" si="172"/>
        <v>1577.769292078824</v>
      </c>
      <c r="AB347" s="85">
        <f t="shared" si="173"/>
        <v>446.42449698576991</v>
      </c>
      <c r="AC347" s="85">
        <f t="shared" si="160"/>
        <v>2024.1937890645941</v>
      </c>
      <c r="AD347" s="86">
        <f t="shared" si="161"/>
        <v>456.74439176499777</v>
      </c>
      <c r="AE347" s="50"/>
      <c r="AF347" s="84">
        <v>319</v>
      </c>
      <c r="AG347" s="85">
        <f t="shared" si="178"/>
        <v>34999.999999999643</v>
      </c>
      <c r="AH347" s="85">
        <f t="shared" si="162"/>
        <v>833.33333333333337</v>
      </c>
      <c r="AI347" s="85">
        <f t="shared" si="179"/>
        <v>208.2499999999979</v>
      </c>
      <c r="AJ347" s="85">
        <f t="shared" si="174"/>
        <v>1041.5833333333312</v>
      </c>
      <c r="AK347" s="86">
        <f t="shared" si="163"/>
        <v>-525.86606396626507</v>
      </c>
      <c r="AM347" s="80">
        <v>319</v>
      </c>
      <c r="AN347" s="59">
        <f t="shared" si="175"/>
        <v>58099.513185534743</v>
      </c>
      <c r="AO347" s="59">
        <f t="shared" si="185"/>
        <v>1221.7572938456719</v>
      </c>
      <c r="AP347" s="59">
        <f t="shared" si="186"/>
        <v>345.69210345393179</v>
      </c>
      <c r="AQ347" s="59">
        <f t="shared" si="164"/>
        <v>1567.4493972996038</v>
      </c>
      <c r="AR347" s="59">
        <f t="shared" si="176"/>
        <v>1567.4493972996038</v>
      </c>
      <c r="AS347" s="59">
        <v>0</v>
      </c>
      <c r="AT347" s="88">
        <f>IF(Obliczenia!$D$28="nie można skorzystać z programu",0,AR347-J347)</f>
        <v>7.503331289626658E-12</v>
      </c>
    </row>
    <row r="348" spans="1:46" ht="14.1" customHeight="1" x14ac:dyDescent="0.3">
      <c r="A348" s="38"/>
      <c r="B348" s="38"/>
      <c r="C348" s="38"/>
      <c r="D348" s="80">
        <v>320</v>
      </c>
      <c r="E348" s="81">
        <f t="shared" si="165"/>
        <v>56877.755891688794</v>
      </c>
      <c r="F348" s="81">
        <f t="shared" si="165"/>
        <v>1229.0267497440479</v>
      </c>
      <c r="G348" s="81">
        <f t="shared" si="165"/>
        <v>338.42264755554839</v>
      </c>
      <c r="H348" s="81">
        <f t="shared" si="166"/>
        <v>338.42264755554834</v>
      </c>
      <c r="I348" s="81">
        <f t="shared" si="167"/>
        <v>1567.4493972995963</v>
      </c>
      <c r="J348" s="82">
        <f t="shared" si="157"/>
        <v>1567.4493972995963</v>
      </c>
      <c r="K348" s="83">
        <f t="shared" si="168"/>
        <v>0</v>
      </c>
      <c r="L348" s="59">
        <f t="shared" si="169"/>
        <v>37918.503927792532</v>
      </c>
      <c r="M348" s="59">
        <f t="shared" si="181"/>
        <v>819.35116649603196</v>
      </c>
      <c r="N348" s="59">
        <f t="shared" si="182"/>
        <v>225.61509837036559</v>
      </c>
      <c r="O348" s="59">
        <f>'Kredyt Mieszkaniowy #naStart'!$N348+'Kredyt Mieszkaniowy #naStart'!$M348</f>
        <v>1044.9662648663975</v>
      </c>
      <c r="P348" s="59">
        <v>0</v>
      </c>
      <c r="Q348" s="59">
        <f t="shared" si="158"/>
        <v>0</v>
      </c>
      <c r="R348" s="59">
        <f t="shared" si="180"/>
        <v>225.61509837036556</v>
      </c>
      <c r="S348" s="59">
        <f t="shared" si="159"/>
        <v>1044.9662648663975</v>
      </c>
      <c r="T348" s="59">
        <f t="shared" si="170"/>
        <v>18959.251963896266</v>
      </c>
      <c r="U348" s="58">
        <f t="shared" si="183"/>
        <v>409.67558324801598</v>
      </c>
      <c r="V348" s="59">
        <f t="shared" si="184"/>
        <v>112.80754918518279</v>
      </c>
      <c r="W348" s="58">
        <f t="shared" si="171"/>
        <v>522.48313243319876</v>
      </c>
      <c r="Y348" s="84">
        <v>320</v>
      </c>
      <c r="Z348" s="85">
        <f t="shared" si="177"/>
        <v>73451.557932420314</v>
      </c>
      <c r="AA348" s="85">
        <f t="shared" si="172"/>
        <v>1587.1570193666932</v>
      </c>
      <c r="AB348" s="85">
        <f t="shared" si="173"/>
        <v>437.03676969790092</v>
      </c>
      <c r="AC348" s="85">
        <f t="shared" si="160"/>
        <v>2024.1937890645941</v>
      </c>
      <c r="AD348" s="86">
        <f t="shared" si="161"/>
        <v>456.74439176499777</v>
      </c>
      <c r="AE348" s="50"/>
      <c r="AF348" s="84">
        <v>320</v>
      </c>
      <c r="AG348" s="85">
        <f t="shared" si="178"/>
        <v>34166.666666666308</v>
      </c>
      <c r="AH348" s="85">
        <f t="shared" si="162"/>
        <v>833.33333333333337</v>
      </c>
      <c r="AI348" s="85">
        <f t="shared" si="179"/>
        <v>203.29166666666455</v>
      </c>
      <c r="AJ348" s="85">
        <f t="shared" si="174"/>
        <v>1036.624999999998</v>
      </c>
      <c r="AK348" s="86">
        <f t="shared" si="163"/>
        <v>-530.82439729959833</v>
      </c>
      <c r="AM348" s="80">
        <v>320</v>
      </c>
      <c r="AN348" s="59">
        <f t="shared" si="175"/>
        <v>56877.75589168907</v>
      </c>
      <c r="AO348" s="59">
        <f t="shared" si="185"/>
        <v>1229.0267497440539</v>
      </c>
      <c r="AP348" s="59">
        <f t="shared" si="186"/>
        <v>338.42264755554999</v>
      </c>
      <c r="AQ348" s="59">
        <f t="shared" si="164"/>
        <v>1567.4493972996038</v>
      </c>
      <c r="AR348" s="59">
        <f t="shared" si="176"/>
        <v>1567.4493972996038</v>
      </c>
      <c r="AS348" s="59">
        <v>0</v>
      </c>
      <c r="AT348" s="88">
        <f>IF(Obliczenia!$D$28="nie można skorzystać z programu",0,AR348-J348)</f>
        <v>7.503331289626658E-12</v>
      </c>
    </row>
    <row r="349" spans="1:46" ht="14.1" customHeight="1" x14ac:dyDescent="0.3">
      <c r="A349" s="38"/>
      <c r="B349" s="38"/>
      <c r="C349" s="38"/>
      <c r="D349" s="80">
        <v>321</v>
      </c>
      <c r="E349" s="81">
        <f t="shared" si="165"/>
        <v>55648.72914194475</v>
      </c>
      <c r="F349" s="81">
        <f t="shared" si="165"/>
        <v>1236.3394589050245</v>
      </c>
      <c r="G349" s="81">
        <f t="shared" si="165"/>
        <v>331.10993839457126</v>
      </c>
      <c r="H349" s="81">
        <f t="shared" si="166"/>
        <v>331.10993839457132</v>
      </c>
      <c r="I349" s="81">
        <f t="shared" si="167"/>
        <v>1567.4493972995961</v>
      </c>
      <c r="J349" s="82">
        <f t="shared" ref="J349:J388" si="187">S349+W349</f>
        <v>1567.4493972995961</v>
      </c>
      <c r="K349" s="83">
        <f t="shared" si="168"/>
        <v>0</v>
      </c>
      <c r="L349" s="59">
        <f t="shared" si="169"/>
        <v>37099.1527612965</v>
      </c>
      <c r="M349" s="59">
        <f t="shared" si="181"/>
        <v>824.22630593668305</v>
      </c>
      <c r="N349" s="59">
        <f t="shared" si="182"/>
        <v>220.73995892971416</v>
      </c>
      <c r="O349" s="59">
        <f>'Kredyt Mieszkaniowy #naStart'!$N349+'Kredyt Mieszkaniowy #naStart'!$M349</f>
        <v>1044.9662648663973</v>
      </c>
      <c r="P349" s="59">
        <v>0</v>
      </c>
      <c r="Q349" s="59">
        <f t="shared" ref="Q349:Q388" si="188">IF(P349&lt;$B$23,0,P349-$B$23)</f>
        <v>0</v>
      </c>
      <c r="R349" s="59">
        <f t="shared" si="180"/>
        <v>220.73995892971425</v>
      </c>
      <c r="S349" s="59">
        <f t="shared" ref="S349:S388" si="189">IF(Q349&lt;0,0,M349+N349-Q349)</f>
        <v>1044.9662648663973</v>
      </c>
      <c r="T349" s="58">
        <f t="shared" si="170"/>
        <v>18549.57638064825</v>
      </c>
      <c r="U349" s="58">
        <f t="shared" si="183"/>
        <v>412.11315296834152</v>
      </c>
      <c r="V349" s="58">
        <f t="shared" si="184"/>
        <v>110.36997946485708</v>
      </c>
      <c r="W349" s="58">
        <f t="shared" si="171"/>
        <v>522.48313243319865</v>
      </c>
      <c r="Y349" s="84">
        <v>321</v>
      </c>
      <c r="Z349" s="85">
        <f t="shared" si="177"/>
        <v>71864.400913053614</v>
      </c>
      <c r="AA349" s="85">
        <f t="shared" si="172"/>
        <v>1596.6006036319252</v>
      </c>
      <c r="AB349" s="85">
        <f t="shared" si="173"/>
        <v>427.59318543266903</v>
      </c>
      <c r="AC349" s="85">
        <f t="shared" ref="AC349:AC388" si="190">AB349+AA349</f>
        <v>2024.1937890645943</v>
      </c>
      <c r="AD349" s="86">
        <f t="shared" ref="AD349:AD388" si="191">AC349-J349</f>
        <v>456.74439176499823</v>
      </c>
      <c r="AE349" s="50"/>
      <c r="AF349" s="84">
        <v>321</v>
      </c>
      <c r="AG349" s="85">
        <f t="shared" si="178"/>
        <v>33333.333333332972</v>
      </c>
      <c r="AH349" s="85">
        <f t="shared" ref="AH349:AH388" si="192">IF(AF349&lt;=$B$13,$B$10/$B$13,0)</f>
        <v>833.33333333333337</v>
      </c>
      <c r="AI349" s="85">
        <f t="shared" si="179"/>
        <v>198.33333333333121</v>
      </c>
      <c r="AJ349" s="85">
        <f t="shared" si="174"/>
        <v>1031.6666666666647</v>
      </c>
      <c r="AK349" s="86">
        <f t="shared" ref="AK349:AK388" si="193">AJ349-J349</f>
        <v>-535.78273063293136</v>
      </c>
      <c r="AM349" s="80">
        <v>321</v>
      </c>
      <c r="AN349" s="59">
        <f t="shared" si="175"/>
        <v>55648.729141945019</v>
      </c>
      <c r="AO349" s="59">
        <f t="shared" si="185"/>
        <v>1236.3394589050306</v>
      </c>
      <c r="AP349" s="59">
        <f t="shared" si="186"/>
        <v>331.10993839457291</v>
      </c>
      <c r="AQ349" s="59">
        <f t="shared" ref="AQ349:AQ388" si="194">AO349+AP349</f>
        <v>1567.4493972996036</v>
      </c>
      <c r="AR349" s="59">
        <f t="shared" si="176"/>
        <v>1567.4493972996036</v>
      </c>
      <c r="AS349" s="59">
        <v>0</v>
      </c>
      <c r="AT349" s="88">
        <f>IF(Obliczenia!$D$28="nie można skorzystać z programu",0,AR349-J349)</f>
        <v>7.503331289626658E-12</v>
      </c>
    </row>
    <row r="350" spans="1:46" ht="14.1" customHeight="1" x14ac:dyDescent="0.3">
      <c r="A350" s="38"/>
      <c r="B350" s="38"/>
      <c r="C350" s="38"/>
      <c r="D350" s="80">
        <v>322</v>
      </c>
      <c r="E350" s="81">
        <f t="shared" ref="E350:E388" si="195">L350+T350</f>
        <v>54412.389683039728</v>
      </c>
      <c r="F350" s="81">
        <f t="shared" ref="F350:G388" si="196">M350+U350</f>
        <v>1243.6956786855101</v>
      </c>
      <c r="G350" s="81">
        <f t="shared" si="196"/>
        <v>323.75371861408638</v>
      </c>
      <c r="H350" s="81">
        <f t="shared" ref="H350:H388" si="197">R350+V350</f>
        <v>323.75371861408644</v>
      </c>
      <c r="I350" s="81">
        <f t="shared" ref="I350:I388" si="198">O350+W350</f>
        <v>1567.4493972995965</v>
      </c>
      <c r="J350" s="82">
        <f t="shared" si="187"/>
        <v>1567.4493972995965</v>
      </c>
      <c r="K350" s="83">
        <f t="shared" ref="K350:K388" si="199">Q350</f>
        <v>0</v>
      </c>
      <c r="L350" s="59">
        <f t="shared" ref="L350:L388" si="200">IF(M349=0,0,L349-M349)</f>
        <v>36274.926455359819</v>
      </c>
      <c r="M350" s="59">
        <f t="shared" si="181"/>
        <v>829.13045245700675</v>
      </c>
      <c r="N350" s="59">
        <f t="shared" si="182"/>
        <v>215.83581240939091</v>
      </c>
      <c r="O350" s="59">
        <f>'Kredyt Mieszkaniowy #naStart'!$N350+'Kredyt Mieszkaniowy #naStart'!$M350</f>
        <v>1044.9662648663978</v>
      </c>
      <c r="P350" s="59">
        <v>0</v>
      </c>
      <c r="Q350" s="59">
        <f t="shared" si="188"/>
        <v>0</v>
      </c>
      <c r="R350" s="59">
        <f t="shared" si="180"/>
        <v>215.835812409391</v>
      </c>
      <c r="S350" s="59">
        <f t="shared" si="189"/>
        <v>1044.9662648663978</v>
      </c>
      <c r="T350" s="59">
        <f t="shared" ref="T350:T388" si="201">IF(U349=0,0,T349-U349)</f>
        <v>18137.463227679909</v>
      </c>
      <c r="U350" s="58">
        <f t="shared" si="183"/>
        <v>414.56522622850338</v>
      </c>
      <c r="V350" s="59">
        <f t="shared" si="184"/>
        <v>107.91790620469546</v>
      </c>
      <c r="W350" s="58">
        <f t="shared" ref="W350:W388" si="202">U350+V350</f>
        <v>522.48313243319888</v>
      </c>
      <c r="Y350" s="84">
        <v>322</v>
      </c>
      <c r="Z350" s="85">
        <f t="shared" si="177"/>
        <v>70267.800309421684</v>
      </c>
      <c r="AA350" s="85">
        <f t="shared" ref="AA350:AA388" si="203">IF(Y350-$B$13&lt;=0,PPMT($B$30/12,1,$B$13-Y349,-Z350),0)</f>
        <v>1606.1003772235347</v>
      </c>
      <c r="AB350" s="85">
        <f t="shared" ref="AB350:AB388" si="204">IF(Y350-$B$13&lt;=0,IPMT($B$30/12,1,$B$13-Y349,-Z350),0)</f>
        <v>418.09341184105904</v>
      </c>
      <c r="AC350" s="85">
        <f t="shared" si="190"/>
        <v>2024.1937890645936</v>
      </c>
      <c r="AD350" s="86">
        <f t="shared" si="191"/>
        <v>456.74439176499709</v>
      </c>
      <c r="AE350" s="50"/>
      <c r="AF350" s="84">
        <v>322</v>
      </c>
      <c r="AG350" s="85">
        <f t="shared" si="178"/>
        <v>32499.99999999964</v>
      </c>
      <c r="AH350" s="85">
        <f t="shared" si="192"/>
        <v>833.33333333333337</v>
      </c>
      <c r="AI350" s="85">
        <f t="shared" si="179"/>
        <v>193.37499999999787</v>
      </c>
      <c r="AJ350" s="85">
        <f t="shared" ref="AJ350:AJ388" si="205">AI350+AH350</f>
        <v>1026.7083333333312</v>
      </c>
      <c r="AK350" s="86">
        <f t="shared" si="193"/>
        <v>-540.7410639662653</v>
      </c>
      <c r="AM350" s="80">
        <v>322</v>
      </c>
      <c r="AN350" s="59">
        <f t="shared" ref="AN350:AN388" si="206">IF(AO349=0,0,AN349-AO349)</f>
        <v>54412.38968303999</v>
      </c>
      <c r="AO350" s="59">
        <f t="shared" si="185"/>
        <v>1243.695678685516</v>
      </c>
      <c r="AP350" s="59">
        <f t="shared" si="186"/>
        <v>323.75371861408797</v>
      </c>
      <c r="AQ350" s="59">
        <f t="shared" si="194"/>
        <v>1567.449397299604</v>
      </c>
      <c r="AR350" s="59">
        <f t="shared" ref="AR350:AR388" si="207">AO350+AP350-AS350</f>
        <v>1567.449397299604</v>
      </c>
      <c r="AS350" s="59">
        <v>0</v>
      </c>
      <c r="AT350" s="88">
        <f>IF(Obliczenia!$D$28="nie można skorzystać z programu",0,AR350-J350)</f>
        <v>7.503331289626658E-12</v>
      </c>
    </row>
    <row r="351" spans="1:46" ht="14.1" customHeight="1" x14ac:dyDescent="0.3">
      <c r="A351" s="38"/>
      <c r="B351" s="38"/>
      <c r="C351" s="38"/>
      <c r="D351" s="80">
        <v>323</v>
      </c>
      <c r="E351" s="81">
        <f t="shared" si="195"/>
        <v>53168.694004354213</v>
      </c>
      <c r="F351" s="81">
        <f t="shared" si="196"/>
        <v>1251.0956679736889</v>
      </c>
      <c r="G351" s="81">
        <f t="shared" si="196"/>
        <v>316.35372932590764</v>
      </c>
      <c r="H351" s="81">
        <f t="shared" si="197"/>
        <v>316.35372932590764</v>
      </c>
      <c r="I351" s="81">
        <f t="shared" si="198"/>
        <v>1567.4493972995965</v>
      </c>
      <c r="J351" s="82">
        <f t="shared" si="187"/>
        <v>1567.4493972995965</v>
      </c>
      <c r="K351" s="83">
        <f t="shared" si="199"/>
        <v>0</v>
      </c>
      <c r="L351" s="59">
        <f t="shared" si="200"/>
        <v>35445.796002902811</v>
      </c>
      <c r="M351" s="59">
        <f t="shared" si="181"/>
        <v>834.06377864912599</v>
      </c>
      <c r="N351" s="59">
        <f t="shared" si="182"/>
        <v>210.90248621727176</v>
      </c>
      <c r="O351" s="59">
        <f>'Kredyt Mieszkaniowy #naStart'!$N351+'Kredyt Mieszkaniowy #naStart'!$M351</f>
        <v>1044.9662648663978</v>
      </c>
      <c r="P351" s="59">
        <v>0</v>
      </c>
      <c r="Q351" s="59">
        <f t="shared" si="188"/>
        <v>0</v>
      </c>
      <c r="R351" s="59">
        <f t="shared" si="180"/>
        <v>210.90248621727176</v>
      </c>
      <c r="S351" s="59">
        <f t="shared" si="189"/>
        <v>1044.9662648663978</v>
      </c>
      <c r="T351" s="58">
        <f t="shared" si="201"/>
        <v>17722.898001451405</v>
      </c>
      <c r="U351" s="58">
        <f t="shared" si="183"/>
        <v>417.031889324563</v>
      </c>
      <c r="V351" s="58">
        <f t="shared" si="184"/>
        <v>105.45124310863588</v>
      </c>
      <c r="W351" s="58">
        <f t="shared" si="202"/>
        <v>522.48313243319888</v>
      </c>
      <c r="Y351" s="84">
        <v>323</v>
      </c>
      <c r="Z351" s="85">
        <f t="shared" ref="Z351:Z388" si="208">Z350-AA350</f>
        <v>68661.699932198142</v>
      </c>
      <c r="AA351" s="85">
        <f t="shared" si="203"/>
        <v>1615.6566744680149</v>
      </c>
      <c r="AB351" s="85">
        <f t="shared" si="204"/>
        <v>408.53711459657899</v>
      </c>
      <c r="AC351" s="85">
        <f t="shared" si="190"/>
        <v>2024.1937890645938</v>
      </c>
      <c r="AD351" s="86">
        <f t="shared" si="191"/>
        <v>456.74439176499732</v>
      </c>
      <c r="AE351" s="50"/>
      <c r="AF351" s="84">
        <v>323</v>
      </c>
      <c r="AG351" s="85">
        <f t="shared" ref="AG351:AG388" si="209">AG350-AH350</f>
        <v>31666.666666666308</v>
      </c>
      <c r="AH351" s="85">
        <f t="shared" si="192"/>
        <v>833.33333333333337</v>
      </c>
      <c r="AI351" s="85">
        <f t="shared" ref="AI351:AI388" si="210">$B$30/12*AG351</f>
        <v>188.41666666666455</v>
      </c>
      <c r="AJ351" s="85">
        <f t="shared" si="205"/>
        <v>1021.749999999998</v>
      </c>
      <c r="AK351" s="86">
        <f t="shared" si="193"/>
        <v>-545.69939729959856</v>
      </c>
      <c r="AM351" s="80">
        <v>323</v>
      </c>
      <c r="AN351" s="59">
        <f t="shared" si="206"/>
        <v>53168.694004354475</v>
      </c>
      <c r="AO351" s="59">
        <f t="shared" si="185"/>
        <v>1251.0956679736948</v>
      </c>
      <c r="AP351" s="59">
        <f t="shared" si="186"/>
        <v>316.35372932590911</v>
      </c>
      <c r="AQ351" s="59">
        <f t="shared" si="194"/>
        <v>1567.449397299604</v>
      </c>
      <c r="AR351" s="59">
        <f t="shared" si="207"/>
        <v>1567.449397299604</v>
      </c>
      <c r="AS351" s="59">
        <v>0</v>
      </c>
      <c r="AT351" s="88">
        <f>IF(Obliczenia!$D$28="nie można skorzystać z programu",0,AR351-J351)</f>
        <v>7.503331289626658E-12</v>
      </c>
    </row>
    <row r="352" spans="1:46" ht="14.1" customHeight="1" x14ac:dyDescent="0.3">
      <c r="A352" s="38"/>
      <c r="B352" s="38"/>
      <c r="C352" s="38"/>
      <c r="D352" s="80">
        <v>324</v>
      </c>
      <c r="E352" s="81">
        <f t="shared" si="195"/>
        <v>51917.598336380528</v>
      </c>
      <c r="F352" s="81">
        <f t="shared" si="196"/>
        <v>1258.5396871981322</v>
      </c>
      <c r="G352" s="81">
        <f t="shared" si="196"/>
        <v>308.90971010146416</v>
      </c>
      <c r="H352" s="81">
        <f t="shared" si="197"/>
        <v>308.9097101014641</v>
      </c>
      <c r="I352" s="81">
        <f t="shared" si="198"/>
        <v>1567.4493972995963</v>
      </c>
      <c r="J352" s="82">
        <f t="shared" si="187"/>
        <v>1567.4493972995963</v>
      </c>
      <c r="K352" s="83">
        <f t="shared" si="199"/>
        <v>0</v>
      </c>
      <c r="L352" s="59">
        <f t="shared" si="200"/>
        <v>34611.732224253683</v>
      </c>
      <c r="M352" s="59">
        <f t="shared" si="181"/>
        <v>839.02645813208812</v>
      </c>
      <c r="N352" s="59">
        <f t="shared" si="182"/>
        <v>205.93980673430943</v>
      </c>
      <c r="O352" s="59">
        <f>'Kredyt Mieszkaniowy #naStart'!$N352+'Kredyt Mieszkaniowy #naStart'!$M352</f>
        <v>1044.9662648663975</v>
      </c>
      <c r="P352" s="59">
        <v>0</v>
      </c>
      <c r="Q352" s="59">
        <f t="shared" si="188"/>
        <v>0</v>
      </c>
      <c r="R352" s="59">
        <f t="shared" si="180"/>
        <v>205.9398067343094</v>
      </c>
      <c r="S352" s="59">
        <f t="shared" si="189"/>
        <v>1044.9662648663975</v>
      </c>
      <c r="T352" s="59">
        <f t="shared" si="201"/>
        <v>17305.866112126841</v>
      </c>
      <c r="U352" s="58">
        <f t="shared" si="183"/>
        <v>419.51322906604406</v>
      </c>
      <c r="V352" s="59">
        <f t="shared" si="184"/>
        <v>102.96990336715471</v>
      </c>
      <c r="W352" s="58">
        <f t="shared" si="202"/>
        <v>522.48313243319876</v>
      </c>
      <c r="Y352" s="84">
        <v>324</v>
      </c>
      <c r="Z352" s="85">
        <f t="shared" si="208"/>
        <v>67046.043257730125</v>
      </c>
      <c r="AA352" s="85">
        <f t="shared" si="203"/>
        <v>1625.2698316810993</v>
      </c>
      <c r="AB352" s="85">
        <f t="shared" si="204"/>
        <v>398.92395738349427</v>
      </c>
      <c r="AC352" s="85">
        <f t="shared" si="190"/>
        <v>2024.1937890645936</v>
      </c>
      <c r="AD352" s="86">
        <f t="shared" si="191"/>
        <v>456.74439176499732</v>
      </c>
      <c r="AE352" s="50"/>
      <c r="AF352" s="84">
        <v>324</v>
      </c>
      <c r="AG352" s="85">
        <f t="shared" si="209"/>
        <v>30833.333333332976</v>
      </c>
      <c r="AH352" s="85">
        <f t="shared" si="192"/>
        <v>833.33333333333337</v>
      </c>
      <c r="AI352" s="85">
        <f t="shared" si="210"/>
        <v>183.45833333333121</v>
      </c>
      <c r="AJ352" s="85">
        <f t="shared" si="205"/>
        <v>1016.7916666666646</v>
      </c>
      <c r="AK352" s="86">
        <f t="shared" si="193"/>
        <v>-550.6577306329317</v>
      </c>
      <c r="AM352" s="80">
        <v>324</v>
      </c>
      <c r="AN352" s="59">
        <f t="shared" si="206"/>
        <v>51917.598336380783</v>
      </c>
      <c r="AO352" s="59">
        <f t="shared" si="185"/>
        <v>1258.5396871981384</v>
      </c>
      <c r="AP352" s="59">
        <f t="shared" si="186"/>
        <v>308.90971010146569</v>
      </c>
      <c r="AQ352" s="59">
        <f t="shared" si="194"/>
        <v>1567.449397299604</v>
      </c>
      <c r="AR352" s="59">
        <f t="shared" si="207"/>
        <v>1567.449397299604</v>
      </c>
      <c r="AS352" s="59">
        <v>0</v>
      </c>
      <c r="AT352" s="88">
        <f>IF(Obliczenia!$D$28="nie można skorzystać z programu",0,AR352-J352)</f>
        <v>7.73070496506989E-12</v>
      </c>
    </row>
    <row r="353" spans="1:46" ht="14.1" customHeight="1" x14ac:dyDescent="0.3">
      <c r="A353" s="38"/>
      <c r="B353" s="38"/>
      <c r="C353" s="38"/>
      <c r="D353" s="80">
        <v>325</v>
      </c>
      <c r="E353" s="81">
        <f t="shared" si="195"/>
        <v>50659.058649182392</v>
      </c>
      <c r="F353" s="81">
        <f t="shared" si="196"/>
        <v>1266.027998336961</v>
      </c>
      <c r="G353" s="81">
        <f t="shared" si="196"/>
        <v>301.42139896263524</v>
      </c>
      <c r="H353" s="81">
        <f t="shared" si="197"/>
        <v>301.42139896263535</v>
      </c>
      <c r="I353" s="81">
        <f t="shared" si="198"/>
        <v>1567.4493972995963</v>
      </c>
      <c r="J353" s="82">
        <f t="shared" si="187"/>
        <v>1567.4493972995963</v>
      </c>
      <c r="K353" s="83">
        <f t="shared" si="199"/>
        <v>0</v>
      </c>
      <c r="L353" s="59">
        <f t="shared" si="200"/>
        <v>33772.705766121595</v>
      </c>
      <c r="M353" s="59">
        <f t="shared" si="181"/>
        <v>844.01866555797392</v>
      </c>
      <c r="N353" s="59">
        <f t="shared" si="182"/>
        <v>200.94759930842349</v>
      </c>
      <c r="O353" s="59">
        <f>'Kredyt Mieszkaniowy #naStart'!$N353+'Kredyt Mieszkaniowy #naStart'!$M353</f>
        <v>1044.9662648663975</v>
      </c>
      <c r="P353" s="59">
        <v>0</v>
      </c>
      <c r="Q353" s="59">
        <f t="shared" si="188"/>
        <v>0</v>
      </c>
      <c r="R353" s="59">
        <f t="shared" si="180"/>
        <v>200.94759930842361</v>
      </c>
      <c r="S353" s="59">
        <f t="shared" si="189"/>
        <v>1044.9662648663975</v>
      </c>
      <c r="T353" s="58">
        <f t="shared" si="201"/>
        <v>16886.352883060797</v>
      </c>
      <c r="U353" s="58">
        <f t="shared" si="183"/>
        <v>422.00933277898696</v>
      </c>
      <c r="V353" s="58">
        <f t="shared" si="184"/>
        <v>100.47379965421175</v>
      </c>
      <c r="W353" s="58">
        <f t="shared" si="202"/>
        <v>522.48313243319876</v>
      </c>
      <c r="Y353" s="84">
        <v>325</v>
      </c>
      <c r="Z353" s="85">
        <f t="shared" si="208"/>
        <v>65420.773426049025</v>
      </c>
      <c r="AA353" s="85">
        <f t="shared" si="203"/>
        <v>1634.9401871796015</v>
      </c>
      <c r="AB353" s="85">
        <f t="shared" si="204"/>
        <v>389.25360188499167</v>
      </c>
      <c r="AC353" s="85">
        <f t="shared" si="190"/>
        <v>2024.1937890645931</v>
      </c>
      <c r="AD353" s="86">
        <f t="shared" si="191"/>
        <v>456.74439176499686</v>
      </c>
      <c r="AE353" s="50"/>
      <c r="AF353" s="84">
        <v>325</v>
      </c>
      <c r="AG353" s="85">
        <f t="shared" si="209"/>
        <v>29999.999999999643</v>
      </c>
      <c r="AH353" s="85">
        <f t="shared" si="192"/>
        <v>833.33333333333337</v>
      </c>
      <c r="AI353" s="85">
        <f t="shared" si="210"/>
        <v>178.4999999999979</v>
      </c>
      <c r="AJ353" s="85">
        <f t="shared" si="205"/>
        <v>1011.8333333333312</v>
      </c>
      <c r="AK353" s="86">
        <f t="shared" si="193"/>
        <v>-555.61606396626507</v>
      </c>
      <c r="AM353" s="80">
        <v>325</v>
      </c>
      <c r="AN353" s="59">
        <f t="shared" si="206"/>
        <v>50659.058649182647</v>
      </c>
      <c r="AO353" s="59">
        <f t="shared" si="185"/>
        <v>1266.0279983369671</v>
      </c>
      <c r="AP353" s="59">
        <f t="shared" si="186"/>
        <v>301.42139896263677</v>
      </c>
      <c r="AQ353" s="59">
        <f t="shared" si="194"/>
        <v>1567.4493972996038</v>
      </c>
      <c r="AR353" s="59">
        <f t="shared" si="207"/>
        <v>1567.4493972996038</v>
      </c>
      <c r="AS353" s="59">
        <v>0</v>
      </c>
      <c r="AT353" s="88">
        <f>IF(Obliczenia!$D$28="nie można skorzystać z programu",0,AR353-J353)</f>
        <v>7.503331289626658E-12</v>
      </c>
    </row>
    <row r="354" spans="1:46" ht="14.1" customHeight="1" x14ac:dyDescent="0.3">
      <c r="A354" s="38"/>
      <c r="B354" s="38"/>
      <c r="C354" s="38"/>
      <c r="D354" s="80">
        <v>326</v>
      </c>
      <c r="E354" s="81">
        <f t="shared" si="195"/>
        <v>49393.030650845431</v>
      </c>
      <c r="F354" s="81">
        <f t="shared" si="196"/>
        <v>1273.5608649270655</v>
      </c>
      <c r="G354" s="81">
        <f t="shared" si="196"/>
        <v>293.88853237253034</v>
      </c>
      <c r="H354" s="81">
        <f t="shared" si="197"/>
        <v>293.88853237253039</v>
      </c>
      <c r="I354" s="81">
        <f t="shared" si="198"/>
        <v>1567.4493972995961</v>
      </c>
      <c r="J354" s="82">
        <f t="shared" si="187"/>
        <v>1567.4493972995961</v>
      </c>
      <c r="K354" s="83">
        <f t="shared" si="199"/>
        <v>0</v>
      </c>
      <c r="L354" s="59">
        <f t="shared" si="200"/>
        <v>32928.68710056362</v>
      </c>
      <c r="M354" s="59">
        <f t="shared" si="181"/>
        <v>849.0405766180437</v>
      </c>
      <c r="N354" s="59">
        <f t="shared" si="182"/>
        <v>195.92568824835357</v>
      </c>
      <c r="O354" s="59">
        <f>'Kredyt Mieszkaniowy #naStart'!$N354+'Kredyt Mieszkaniowy #naStart'!$M354</f>
        <v>1044.9662648663973</v>
      </c>
      <c r="P354" s="59">
        <v>0</v>
      </c>
      <c r="Q354" s="59">
        <f t="shared" si="188"/>
        <v>0</v>
      </c>
      <c r="R354" s="59">
        <f t="shared" si="180"/>
        <v>195.92568824835359</v>
      </c>
      <c r="S354" s="59">
        <f t="shared" si="189"/>
        <v>1044.9662648663973</v>
      </c>
      <c r="T354" s="59">
        <f t="shared" si="201"/>
        <v>16464.34355028181</v>
      </c>
      <c r="U354" s="58">
        <f t="shared" si="183"/>
        <v>424.52028830902185</v>
      </c>
      <c r="V354" s="59">
        <f t="shared" si="184"/>
        <v>97.962844124176783</v>
      </c>
      <c r="W354" s="58">
        <f t="shared" si="202"/>
        <v>522.48313243319865</v>
      </c>
      <c r="Y354" s="84">
        <v>326</v>
      </c>
      <c r="Z354" s="85">
        <f t="shared" si="208"/>
        <v>63785.833238869425</v>
      </c>
      <c r="AA354" s="85">
        <f t="shared" si="203"/>
        <v>1644.6680812933205</v>
      </c>
      <c r="AB354" s="85">
        <f t="shared" si="204"/>
        <v>379.52570777127312</v>
      </c>
      <c r="AC354" s="85">
        <f t="shared" si="190"/>
        <v>2024.1937890645936</v>
      </c>
      <c r="AD354" s="86">
        <f t="shared" si="191"/>
        <v>456.74439176499754</v>
      </c>
      <c r="AE354" s="50"/>
      <c r="AF354" s="84">
        <v>326</v>
      </c>
      <c r="AG354" s="85">
        <f t="shared" si="209"/>
        <v>29166.666666666311</v>
      </c>
      <c r="AH354" s="85">
        <f t="shared" si="192"/>
        <v>833.33333333333337</v>
      </c>
      <c r="AI354" s="85">
        <f t="shared" si="210"/>
        <v>173.54166666666455</v>
      </c>
      <c r="AJ354" s="85">
        <f t="shared" si="205"/>
        <v>1006.874999999998</v>
      </c>
      <c r="AK354" s="86">
        <f t="shared" si="193"/>
        <v>-560.5743972995981</v>
      </c>
      <c r="AM354" s="80">
        <v>326</v>
      </c>
      <c r="AN354" s="59">
        <f t="shared" si="206"/>
        <v>49393.030650845678</v>
      </c>
      <c r="AO354" s="59">
        <f t="shared" si="185"/>
        <v>1273.5608649270721</v>
      </c>
      <c r="AP354" s="59">
        <f t="shared" si="186"/>
        <v>293.88853237253181</v>
      </c>
      <c r="AQ354" s="59">
        <f t="shared" si="194"/>
        <v>1567.4493972996038</v>
      </c>
      <c r="AR354" s="59">
        <f t="shared" si="207"/>
        <v>1567.4493972996038</v>
      </c>
      <c r="AS354" s="59">
        <v>0</v>
      </c>
      <c r="AT354" s="88">
        <f>IF(Obliczenia!$D$28="nie można skorzystać z programu",0,AR354-J354)</f>
        <v>7.73070496506989E-12</v>
      </c>
    </row>
    <row r="355" spans="1:46" ht="14.1" customHeight="1" x14ac:dyDescent="0.3">
      <c r="A355" s="38"/>
      <c r="B355" s="38"/>
      <c r="C355" s="38"/>
      <c r="D355" s="80">
        <v>327</v>
      </c>
      <c r="E355" s="81">
        <f t="shared" si="195"/>
        <v>48119.469785918365</v>
      </c>
      <c r="F355" s="81">
        <f t="shared" si="196"/>
        <v>1281.1385520733816</v>
      </c>
      <c r="G355" s="81">
        <f t="shared" si="196"/>
        <v>286.31084522621427</v>
      </c>
      <c r="H355" s="81">
        <f t="shared" si="197"/>
        <v>286.31084522621427</v>
      </c>
      <c r="I355" s="81">
        <f t="shared" si="198"/>
        <v>1567.4493972995961</v>
      </c>
      <c r="J355" s="82">
        <f t="shared" si="187"/>
        <v>1567.4493972995961</v>
      </c>
      <c r="K355" s="83">
        <f t="shared" si="199"/>
        <v>0</v>
      </c>
      <c r="L355" s="59">
        <f t="shared" si="200"/>
        <v>32079.646523945576</v>
      </c>
      <c r="M355" s="59">
        <f t="shared" si="181"/>
        <v>854.09236804892112</v>
      </c>
      <c r="N355" s="59">
        <f t="shared" si="182"/>
        <v>190.87389681747618</v>
      </c>
      <c r="O355" s="59">
        <f>'Kredyt Mieszkaniowy #naStart'!$N355+'Kredyt Mieszkaniowy #naStart'!$M355</f>
        <v>1044.9662648663973</v>
      </c>
      <c r="P355" s="59">
        <v>0</v>
      </c>
      <c r="Q355" s="59">
        <f t="shared" si="188"/>
        <v>0</v>
      </c>
      <c r="R355" s="59">
        <f t="shared" si="180"/>
        <v>190.87389681747618</v>
      </c>
      <c r="S355" s="59">
        <f t="shared" si="189"/>
        <v>1044.9662648663973</v>
      </c>
      <c r="T355" s="58">
        <f t="shared" si="201"/>
        <v>16039.823261972788</v>
      </c>
      <c r="U355" s="58">
        <f t="shared" si="183"/>
        <v>427.04618402446056</v>
      </c>
      <c r="V355" s="58">
        <f t="shared" si="184"/>
        <v>95.43694840873809</v>
      </c>
      <c r="W355" s="58">
        <f t="shared" si="202"/>
        <v>522.48313243319865</v>
      </c>
      <c r="Y355" s="84">
        <v>327</v>
      </c>
      <c r="Z355" s="85">
        <f t="shared" si="208"/>
        <v>62141.165157576106</v>
      </c>
      <c r="AA355" s="85">
        <f t="shared" si="203"/>
        <v>1654.4538563770157</v>
      </c>
      <c r="AB355" s="85">
        <f t="shared" si="204"/>
        <v>369.73993268757783</v>
      </c>
      <c r="AC355" s="85">
        <f t="shared" si="190"/>
        <v>2024.1937890645936</v>
      </c>
      <c r="AD355" s="86">
        <f t="shared" si="191"/>
        <v>456.74439176499754</v>
      </c>
      <c r="AE355" s="50"/>
      <c r="AF355" s="84">
        <v>327</v>
      </c>
      <c r="AG355" s="85">
        <f t="shared" si="209"/>
        <v>28333.333333332979</v>
      </c>
      <c r="AH355" s="85">
        <f t="shared" si="192"/>
        <v>833.33333333333337</v>
      </c>
      <c r="AI355" s="85">
        <f t="shared" si="210"/>
        <v>168.58333333333124</v>
      </c>
      <c r="AJ355" s="85">
        <f t="shared" si="205"/>
        <v>1001.9166666666646</v>
      </c>
      <c r="AK355" s="86">
        <f t="shared" si="193"/>
        <v>-565.53273063293148</v>
      </c>
      <c r="AM355" s="80">
        <v>327</v>
      </c>
      <c r="AN355" s="59">
        <f t="shared" si="206"/>
        <v>48119.469785918605</v>
      </c>
      <c r="AO355" s="59">
        <f t="shared" si="185"/>
        <v>1281.1385520733882</v>
      </c>
      <c r="AP355" s="59">
        <f t="shared" si="186"/>
        <v>286.31084522621569</v>
      </c>
      <c r="AQ355" s="59">
        <f t="shared" si="194"/>
        <v>1567.4493972996038</v>
      </c>
      <c r="AR355" s="59">
        <f t="shared" si="207"/>
        <v>1567.4493972996038</v>
      </c>
      <c r="AS355" s="59">
        <v>0</v>
      </c>
      <c r="AT355" s="88">
        <f>IF(Obliczenia!$D$28="nie można skorzystać z programu",0,AR355-J355)</f>
        <v>7.73070496506989E-12</v>
      </c>
    </row>
    <row r="356" spans="1:46" ht="14.1" customHeight="1" x14ac:dyDescent="0.3">
      <c r="A356" s="38"/>
      <c r="B356" s="38"/>
      <c r="C356" s="38"/>
      <c r="D356" s="80">
        <v>328</v>
      </c>
      <c r="E356" s="81">
        <f t="shared" si="195"/>
        <v>46838.331233844983</v>
      </c>
      <c r="F356" s="81">
        <f t="shared" si="196"/>
        <v>1288.7613264582183</v>
      </c>
      <c r="G356" s="81">
        <f t="shared" si="196"/>
        <v>278.68807084137768</v>
      </c>
      <c r="H356" s="81">
        <f t="shared" si="197"/>
        <v>278.68807084137762</v>
      </c>
      <c r="I356" s="81">
        <f t="shared" si="198"/>
        <v>1567.4493972995961</v>
      </c>
      <c r="J356" s="82">
        <f t="shared" si="187"/>
        <v>1567.4493972995961</v>
      </c>
      <c r="K356" s="83">
        <f t="shared" si="199"/>
        <v>0</v>
      </c>
      <c r="L356" s="59">
        <f t="shared" si="200"/>
        <v>31225.554155896654</v>
      </c>
      <c r="M356" s="59">
        <f t="shared" si="181"/>
        <v>859.17421763881225</v>
      </c>
      <c r="N356" s="59">
        <f t="shared" si="182"/>
        <v>185.79204722758513</v>
      </c>
      <c r="O356" s="59">
        <f>'Kredyt Mieszkaniowy #naStart'!$N356+'Kredyt Mieszkaniowy #naStart'!$M356</f>
        <v>1044.9662648663973</v>
      </c>
      <c r="P356" s="59">
        <v>0</v>
      </c>
      <c r="Q356" s="59">
        <f t="shared" si="188"/>
        <v>0</v>
      </c>
      <c r="R356" s="59">
        <f t="shared" si="180"/>
        <v>185.79204722758504</v>
      </c>
      <c r="S356" s="59">
        <f t="shared" si="189"/>
        <v>1044.9662648663973</v>
      </c>
      <c r="T356" s="59">
        <f t="shared" si="201"/>
        <v>15612.777077948327</v>
      </c>
      <c r="U356" s="58">
        <f t="shared" si="183"/>
        <v>429.58710881940613</v>
      </c>
      <c r="V356" s="59">
        <f t="shared" si="184"/>
        <v>92.896023613792565</v>
      </c>
      <c r="W356" s="58">
        <f t="shared" si="202"/>
        <v>522.48313243319865</v>
      </c>
      <c r="Y356" s="84">
        <v>328</v>
      </c>
      <c r="Z356" s="85">
        <f t="shared" si="208"/>
        <v>60486.711301199088</v>
      </c>
      <c r="AA356" s="85">
        <f t="shared" si="203"/>
        <v>1664.2978568224589</v>
      </c>
      <c r="AB356" s="85">
        <f t="shared" si="204"/>
        <v>359.89593224213462</v>
      </c>
      <c r="AC356" s="85">
        <f t="shared" si="190"/>
        <v>2024.1937890645936</v>
      </c>
      <c r="AD356" s="86">
        <f t="shared" si="191"/>
        <v>456.74439176499754</v>
      </c>
      <c r="AE356" s="50"/>
      <c r="AF356" s="84">
        <v>328</v>
      </c>
      <c r="AG356" s="85">
        <f t="shared" si="209"/>
        <v>27499.999999999647</v>
      </c>
      <c r="AH356" s="85">
        <f t="shared" si="192"/>
        <v>833.33333333333337</v>
      </c>
      <c r="AI356" s="85">
        <f t="shared" si="210"/>
        <v>163.62499999999793</v>
      </c>
      <c r="AJ356" s="85">
        <f t="shared" si="205"/>
        <v>996.95833333333132</v>
      </c>
      <c r="AK356" s="86">
        <f t="shared" si="193"/>
        <v>-570.49106396626473</v>
      </c>
      <c r="AM356" s="80">
        <v>328</v>
      </c>
      <c r="AN356" s="59">
        <f t="shared" si="206"/>
        <v>46838.331233845216</v>
      </c>
      <c r="AO356" s="59">
        <f t="shared" si="185"/>
        <v>1288.7613264582249</v>
      </c>
      <c r="AP356" s="59">
        <f t="shared" si="186"/>
        <v>278.68807084137904</v>
      </c>
      <c r="AQ356" s="59">
        <f t="shared" si="194"/>
        <v>1567.4493972996038</v>
      </c>
      <c r="AR356" s="59">
        <f t="shared" si="207"/>
        <v>1567.4493972996038</v>
      </c>
      <c r="AS356" s="59">
        <v>0</v>
      </c>
      <c r="AT356" s="88">
        <f>IF(Obliczenia!$D$28="nie można skorzystać z programu",0,AR356-J356)</f>
        <v>7.73070496506989E-12</v>
      </c>
    </row>
    <row r="357" spans="1:46" ht="14.1" customHeight="1" x14ac:dyDescent="0.3">
      <c r="A357" s="38"/>
      <c r="B357" s="38"/>
      <c r="C357" s="38"/>
      <c r="D357" s="80">
        <v>329</v>
      </c>
      <c r="E357" s="81">
        <f t="shared" si="195"/>
        <v>45549.569907386765</v>
      </c>
      <c r="F357" s="81">
        <f t="shared" si="196"/>
        <v>1296.4294563506451</v>
      </c>
      <c r="G357" s="81">
        <f t="shared" si="196"/>
        <v>271.01994094895127</v>
      </c>
      <c r="H357" s="81">
        <f t="shared" si="197"/>
        <v>271.01994094895133</v>
      </c>
      <c r="I357" s="81">
        <f t="shared" si="198"/>
        <v>1567.4493972995963</v>
      </c>
      <c r="J357" s="82">
        <f t="shared" si="187"/>
        <v>1567.4493972995963</v>
      </c>
      <c r="K357" s="83">
        <f t="shared" si="199"/>
        <v>0</v>
      </c>
      <c r="L357" s="59">
        <f t="shared" si="200"/>
        <v>30366.379938257844</v>
      </c>
      <c r="M357" s="59">
        <f t="shared" si="181"/>
        <v>864.2863042337633</v>
      </c>
      <c r="N357" s="59">
        <f t="shared" si="182"/>
        <v>180.67996063263419</v>
      </c>
      <c r="O357" s="59">
        <f>'Kredyt Mieszkaniowy #naStart'!$N357+'Kredyt Mieszkaniowy #naStart'!$M357</f>
        <v>1044.9662648663975</v>
      </c>
      <c r="P357" s="59">
        <v>0</v>
      </c>
      <c r="Q357" s="59">
        <f t="shared" si="188"/>
        <v>0</v>
      </c>
      <c r="R357" s="59">
        <f t="shared" si="180"/>
        <v>180.67996063263422</v>
      </c>
      <c r="S357" s="59">
        <f t="shared" si="189"/>
        <v>1044.9662648663975</v>
      </c>
      <c r="T357" s="58">
        <f t="shared" si="201"/>
        <v>15183.189969128922</v>
      </c>
      <c r="U357" s="58">
        <f t="shared" si="183"/>
        <v>432.14315211688165</v>
      </c>
      <c r="V357" s="58">
        <f t="shared" si="184"/>
        <v>90.339980316317096</v>
      </c>
      <c r="W357" s="58">
        <f t="shared" si="202"/>
        <v>522.48313243319876</v>
      </c>
      <c r="Y357" s="84">
        <v>329</v>
      </c>
      <c r="Z357" s="85">
        <f t="shared" si="208"/>
        <v>58822.413444376631</v>
      </c>
      <c r="AA357" s="85">
        <f t="shared" si="203"/>
        <v>1674.2004290705529</v>
      </c>
      <c r="AB357" s="85">
        <f t="shared" si="204"/>
        <v>349.99335999404099</v>
      </c>
      <c r="AC357" s="85">
        <f t="shared" si="190"/>
        <v>2024.1937890645938</v>
      </c>
      <c r="AD357" s="86">
        <f t="shared" si="191"/>
        <v>456.74439176499754</v>
      </c>
      <c r="AE357" s="50"/>
      <c r="AF357" s="84">
        <v>329</v>
      </c>
      <c r="AG357" s="85">
        <f t="shared" si="209"/>
        <v>26666.666666666315</v>
      </c>
      <c r="AH357" s="85">
        <f t="shared" si="192"/>
        <v>833.33333333333337</v>
      </c>
      <c r="AI357" s="85">
        <f t="shared" si="210"/>
        <v>158.66666666666458</v>
      </c>
      <c r="AJ357" s="85">
        <f t="shared" si="205"/>
        <v>991.99999999999795</v>
      </c>
      <c r="AK357" s="86">
        <f t="shared" si="193"/>
        <v>-575.44939729959833</v>
      </c>
      <c r="AM357" s="80">
        <v>329</v>
      </c>
      <c r="AN357" s="59">
        <f t="shared" si="206"/>
        <v>45549.569907386991</v>
      </c>
      <c r="AO357" s="59">
        <f t="shared" si="185"/>
        <v>1296.4294563506514</v>
      </c>
      <c r="AP357" s="59">
        <f t="shared" si="186"/>
        <v>271.01994094895264</v>
      </c>
      <c r="AQ357" s="59">
        <f t="shared" si="194"/>
        <v>1567.449397299604</v>
      </c>
      <c r="AR357" s="59">
        <f t="shared" si="207"/>
        <v>1567.449397299604</v>
      </c>
      <c r="AS357" s="59">
        <v>0</v>
      </c>
      <c r="AT357" s="88">
        <f>IF(Obliczenia!$D$28="nie można skorzystać z programu",0,AR357-J357)</f>
        <v>7.73070496506989E-12</v>
      </c>
    </row>
    <row r="358" spans="1:46" ht="14.1" customHeight="1" x14ac:dyDescent="0.3">
      <c r="A358" s="38"/>
      <c r="B358" s="38"/>
      <c r="C358" s="38"/>
      <c r="D358" s="80">
        <v>330</v>
      </c>
      <c r="E358" s="81">
        <f t="shared" si="195"/>
        <v>44253.140451036117</v>
      </c>
      <c r="F358" s="81">
        <f t="shared" si="196"/>
        <v>1304.1432116159312</v>
      </c>
      <c r="G358" s="81">
        <f t="shared" si="196"/>
        <v>263.30618568366492</v>
      </c>
      <c r="H358" s="81">
        <f t="shared" si="197"/>
        <v>263.30618568366498</v>
      </c>
      <c r="I358" s="81">
        <f t="shared" si="198"/>
        <v>1567.4493972995963</v>
      </c>
      <c r="J358" s="82">
        <f t="shared" si="187"/>
        <v>1567.4493972995963</v>
      </c>
      <c r="K358" s="83">
        <f t="shared" si="199"/>
        <v>0</v>
      </c>
      <c r="L358" s="59">
        <f t="shared" si="200"/>
        <v>29502.093634024081</v>
      </c>
      <c r="M358" s="59">
        <f t="shared" si="181"/>
        <v>869.42880774395417</v>
      </c>
      <c r="N358" s="59">
        <f t="shared" si="182"/>
        <v>175.53745712244327</v>
      </c>
      <c r="O358" s="59">
        <f>'Kredyt Mieszkaniowy #naStart'!$N358+'Kredyt Mieszkaniowy #naStart'!$M358</f>
        <v>1044.9662648663975</v>
      </c>
      <c r="P358" s="59">
        <v>0</v>
      </c>
      <c r="Q358" s="59">
        <f t="shared" si="188"/>
        <v>0</v>
      </c>
      <c r="R358" s="59">
        <f t="shared" si="180"/>
        <v>175.53745712244336</v>
      </c>
      <c r="S358" s="59">
        <f t="shared" si="189"/>
        <v>1044.9662648663975</v>
      </c>
      <c r="T358" s="59">
        <f t="shared" si="201"/>
        <v>14751.04681701204</v>
      </c>
      <c r="U358" s="58">
        <f t="shared" si="183"/>
        <v>434.71440387197708</v>
      </c>
      <c r="V358" s="59">
        <f t="shared" si="184"/>
        <v>87.768728561221636</v>
      </c>
      <c r="W358" s="58">
        <f t="shared" si="202"/>
        <v>522.48313243319876</v>
      </c>
      <c r="Y358" s="84">
        <v>330</v>
      </c>
      <c r="Z358" s="85">
        <f t="shared" si="208"/>
        <v>57148.213015306079</v>
      </c>
      <c r="AA358" s="85">
        <f t="shared" si="203"/>
        <v>1684.1619216235224</v>
      </c>
      <c r="AB358" s="85">
        <f t="shared" si="204"/>
        <v>340.03186744107114</v>
      </c>
      <c r="AC358" s="85">
        <f t="shared" si="190"/>
        <v>2024.1937890645936</v>
      </c>
      <c r="AD358" s="86">
        <f t="shared" si="191"/>
        <v>456.74439176499732</v>
      </c>
      <c r="AE358" s="50"/>
      <c r="AF358" s="84">
        <v>330</v>
      </c>
      <c r="AG358" s="85">
        <f t="shared" si="209"/>
        <v>25833.333333332983</v>
      </c>
      <c r="AH358" s="85">
        <f t="shared" si="192"/>
        <v>833.33333333333337</v>
      </c>
      <c r="AI358" s="85">
        <f t="shared" si="210"/>
        <v>153.70833333333127</v>
      </c>
      <c r="AJ358" s="85">
        <f t="shared" si="205"/>
        <v>987.0416666666647</v>
      </c>
      <c r="AK358" s="86">
        <f t="shared" si="193"/>
        <v>-580.40773063293159</v>
      </c>
      <c r="AM358" s="80">
        <v>330</v>
      </c>
      <c r="AN358" s="59">
        <f t="shared" si="206"/>
        <v>44253.140451036343</v>
      </c>
      <c r="AO358" s="59">
        <f t="shared" si="185"/>
        <v>1304.1432116159378</v>
      </c>
      <c r="AP358" s="59">
        <f t="shared" si="186"/>
        <v>263.30618568366623</v>
      </c>
      <c r="AQ358" s="59">
        <f t="shared" si="194"/>
        <v>1567.449397299604</v>
      </c>
      <c r="AR358" s="59">
        <f t="shared" si="207"/>
        <v>1567.449397299604</v>
      </c>
      <c r="AS358" s="59">
        <v>0</v>
      </c>
      <c r="AT358" s="88">
        <f>IF(Obliczenia!$D$28="nie można skorzystać z programu",0,AR358-J358)</f>
        <v>7.73070496506989E-12</v>
      </c>
    </row>
    <row r="359" spans="1:46" ht="14.1" customHeight="1" x14ac:dyDescent="0.3">
      <c r="A359" s="38"/>
      <c r="B359" s="38"/>
      <c r="C359" s="38"/>
      <c r="D359" s="80">
        <v>331</v>
      </c>
      <c r="E359" s="81">
        <f t="shared" si="195"/>
        <v>42948.99723942019</v>
      </c>
      <c r="F359" s="81">
        <f t="shared" si="196"/>
        <v>1311.9028637250462</v>
      </c>
      <c r="G359" s="81">
        <f t="shared" si="196"/>
        <v>255.54653357455015</v>
      </c>
      <c r="H359" s="81">
        <f t="shared" si="197"/>
        <v>255.5465335745501</v>
      </c>
      <c r="I359" s="81">
        <f t="shared" si="198"/>
        <v>1567.4493972995963</v>
      </c>
      <c r="J359" s="82">
        <f t="shared" si="187"/>
        <v>1567.4493972995963</v>
      </c>
      <c r="K359" s="83">
        <f t="shared" si="199"/>
        <v>0</v>
      </c>
      <c r="L359" s="59">
        <f t="shared" si="200"/>
        <v>28632.664826280125</v>
      </c>
      <c r="M359" s="59">
        <f t="shared" si="181"/>
        <v>874.60190915003079</v>
      </c>
      <c r="N359" s="59">
        <f t="shared" si="182"/>
        <v>170.36435571636676</v>
      </c>
      <c r="O359" s="59">
        <f>'Kredyt Mieszkaniowy #naStart'!$N359+'Kredyt Mieszkaniowy #naStart'!$M359</f>
        <v>1044.9662648663975</v>
      </c>
      <c r="P359" s="59">
        <v>0</v>
      </c>
      <c r="Q359" s="59">
        <f t="shared" si="188"/>
        <v>0</v>
      </c>
      <c r="R359" s="59">
        <f t="shared" si="180"/>
        <v>170.36435571636673</v>
      </c>
      <c r="S359" s="59">
        <f t="shared" si="189"/>
        <v>1044.9662648663975</v>
      </c>
      <c r="T359" s="58">
        <f t="shared" si="201"/>
        <v>14316.332413140062</v>
      </c>
      <c r="U359" s="58">
        <f t="shared" si="183"/>
        <v>437.3009545750154</v>
      </c>
      <c r="V359" s="58">
        <f t="shared" si="184"/>
        <v>85.18217785818338</v>
      </c>
      <c r="W359" s="58">
        <f t="shared" si="202"/>
        <v>522.48313243319876</v>
      </c>
      <c r="Y359" s="84">
        <v>331</v>
      </c>
      <c r="Z359" s="85">
        <f t="shared" si="208"/>
        <v>55464.051093682559</v>
      </c>
      <c r="AA359" s="85">
        <f t="shared" si="203"/>
        <v>1694.1826850571827</v>
      </c>
      <c r="AB359" s="85">
        <f t="shared" si="204"/>
        <v>330.01110400741123</v>
      </c>
      <c r="AC359" s="85">
        <f t="shared" si="190"/>
        <v>2024.1937890645938</v>
      </c>
      <c r="AD359" s="86">
        <f t="shared" si="191"/>
        <v>456.74439176499754</v>
      </c>
      <c r="AE359" s="50"/>
      <c r="AF359" s="84">
        <v>331</v>
      </c>
      <c r="AG359" s="85">
        <f t="shared" si="209"/>
        <v>24999.999999999651</v>
      </c>
      <c r="AH359" s="85">
        <f t="shared" si="192"/>
        <v>833.33333333333337</v>
      </c>
      <c r="AI359" s="85">
        <f t="shared" si="210"/>
        <v>148.74999999999793</v>
      </c>
      <c r="AJ359" s="85">
        <f t="shared" si="205"/>
        <v>982.08333333333132</v>
      </c>
      <c r="AK359" s="86">
        <f t="shared" si="193"/>
        <v>-585.36606396626496</v>
      </c>
      <c r="AM359" s="80">
        <v>331</v>
      </c>
      <c r="AN359" s="59">
        <f t="shared" si="206"/>
        <v>42948.997239420401</v>
      </c>
      <c r="AO359" s="59">
        <f t="shared" si="185"/>
        <v>1311.9028637250528</v>
      </c>
      <c r="AP359" s="59">
        <f t="shared" si="186"/>
        <v>255.5465335745514</v>
      </c>
      <c r="AQ359" s="59">
        <f t="shared" si="194"/>
        <v>1567.4493972996042</v>
      </c>
      <c r="AR359" s="59">
        <f t="shared" si="207"/>
        <v>1567.4493972996042</v>
      </c>
      <c r="AS359" s="59">
        <v>0</v>
      </c>
      <c r="AT359" s="88">
        <f>IF(Obliczenia!$D$28="nie można skorzystać z programu",0,AR359-J359)</f>
        <v>7.9580786405131221E-12</v>
      </c>
    </row>
    <row r="360" spans="1:46" ht="14.1" customHeight="1" x14ac:dyDescent="0.3">
      <c r="A360" s="38"/>
      <c r="B360" s="38"/>
      <c r="C360" s="38"/>
      <c r="D360" s="80">
        <v>332</v>
      </c>
      <c r="E360" s="81">
        <f t="shared" si="195"/>
        <v>41637.094375695138</v>
      </c>
      <c r="F360" s="81">
        <f t="shared" si="196"/>
        <v>1319.7086857642098</v>
      </c>
      <c r="G360" s="81">
        <f t="shared" si="196"/>
        <v>247.74071153538614</v>
      </c>
      <c r="H360" s="81">
        <f t="shared" si="197"/>
        <v>247.74071153538608</v>
      </c>
      <c r="I360" s="81">
        <f t="shared" si="198"/>
        <v>1567.4493972995961</v>
      </c>
      <c r="J360" s="82">
        <f t="shared" si="187"/>
        <v>1567.4493972995961</v>
      </c>
      <c r="K360" s="83">
        <f t="shared" si="199"/>
        <v>0</v>
      </c>
      <c r="L360" s="59">
        <f t="shared" si="200"/>
        <v>27758.062917130093</v>
      </c>
      <c r="M360" s="59">
        <f t="shared" si="181"/>
        <v>879.80579050947324</v>
      </c>
      <c r="N360" s="59">
        <f t="shared" si="182"/>
        <v>165.16047435692408</v>
      </c>
      <c r="O360" s="59">
        <f>'Kredyt Mieszkaniowy #naStart'!$N360+'Kredyt Mieszkaniowy #naStart'!$M360</f>
        <v>1044.9662648663973</v>
      </c>
      <c r="P360" s="59">
        <v>0</v>
      </c>
      <c r="Q360" s="59">
        <f t="shared" si="188"/>
        <v>0</v>
      </c>
      <c r="R360" s="59">
        <f t="shared" si="180"/>
        <v>165.16047435692406</v>
      </c>
      <c r="S360" s="59">
        <f t="shared" si="189"/>
        <v>1044.9662648663973</v>
      </c>
      <c r="T360" s="59">
        <f t="shared" si="201"/>
        <v>13879.031458565047</v>
      </c>
      <c r="U360" s="58">
        <f t="shared" si="183"/>
        <v>439.90289525473662</v>
      </c>
      <c r="V360" s="59">
        <f t="shared" si="184"/>
        <v>82.580237178462042</v>
      </c>
      <c r="W360" s="58">
        <f t="shared" si="202"/>
        <v>522.48313243319865</v>
      </c>
      <c r="Y360" s="84">
        <v>332</v>
      </c>
      <c r="Z360" s="85">
        <f t="shared" si="208"/>
        <v>53769.868408625378</v>
      </c>
      <c r="AA360" s="85">
        <f t="shared" si="203"/>
        <v>1704.2630720332731</v>
      </c>
      <c r="AB360" s="85">
        <f t="shared" si="204"/>
        <v>319.93071703132102</v>
      </c>
      <c r="AC360" s="85">
        <f t="shared" si="190"/>
        <v>2024.1937890645941</v>
      </c>
      <c r="AD360" s="86">
        <f t="shared" si="191"/>
        <v>456.744391764998</v>
      </c>
      <c r="AE360" s="50"/>
      <c r="AF360" s="84">
        <v>332</v>
      </c>
      <c r="AG360" s="85">
        <f t="shared" si="209"/>
        <v>24166.666666666319</v>
      </c>
      <c r="AH360" s="85">
        <f t="shared" si="192"/>
        <v>833.33333333333337</v>
      </c>
      <c r="AI360" s="85">
        <f t="shared" si="210"/>
        <v>143.79166666666461</v>
      </c>
      <c r="AJ360" s="85">
        <f t="shared" si="205"/>
        <v>977.12499999999795</v>
      </c>
      <c r="AK360" s="86">
        <f t="shared" si="193"/>
        <v>-590.3243972995981</v>
      </c>
      <c r="AM360" s="80">
        <v>332</v>
      </c>
      <c r="AN360" s="59">
        <f t="shared" si="206"/>
        <v>41637.094375695349</v>
      </c>
      <c r="AO360" s="59">
        <f t="shared" si="185"/>
        <v>1319.7086857642166</v>
      </c>
      <c r="AP360" s="59">
        <f t="shared" si="186"/>
        <v>247.74071153538736</v>
      </c>
      <c r="AQ360" s="59">
        <f t="shared" si="194"/>
        <v>1567.449397299604</v>
      </c>
      <c r="AR360" s="59">
        <f t="shared" si="207"/>
        <v>1567.449397299604</v>
      </c>
      <c r="AS360" s="59">
        <v>0</v>
      </c>
      <c r="AT360" s="88">
        <f>IF(Obliczenia!$D$28="nie można skorzystać z programu",0,AR360-J360)</f>
        <v>7.9580786405131221E-12</v>
      </c>
    </row>
    <row r="361" spans="1:46" ht="14.1" customHeight="1" x14ac:dyDescent="0.3">
      <c r="A361" s="38"/>
      <c r="B361" s="38"/>
      <c r="C361" s="38"/>
      <c r="D361" s="80">
        <v>333</v>
      </c>
      <c r="E361" s="81">
        <f t="shared" si="195"/>
        <v>40317.385689930932</v>
      </c>
      <c r="F361" s="81">
        <f t="shared" si="196"/>
        <v>1327.5609524445074</v>
      </c>
      <c r="G361" s="81">
        <f t="shared" si="196"/>
        <v>239.88844485508906</v>
      </c>
      <c r="H361" s="81">
        <f t="shared" si="197"/>
        <v>239.88844485508901</v>
      </c>
      <c r="I361" s="81">
        <f t="shared" si="198"/>
        <v>1567.4493972995963</v>
      </c>
      <c r="J361" s="82">
        <f t="shared" si="187"/>
        <v>1567.4493972995963</v>
      </c>
      <c r="K361" s="83">
        <f t="shared" si="199"/>
        <v>0</v>
      </c>
      <c r="L361" s="59">
        <f t="shared" si="200"/>
        <v>26878.257126620621</v>
      </c>
      <c r="M361" s="59">
        <f t="shared" si="181"/>
        <v>885.04063496300489</v>
      </c>
      <c r="N361" s="59">
        <f t="shared" si="182"/>
        <v>159.92562990339272</v>
      </c>
      <c r="O361" s="59">
        <f>'Kredyt Mieszkaniowy #naStart'!$N361+'Kredyt Mieszkaniowy #naStart'!$M361</f>
        <v>1044.9662648663975</v>
      </c>
      <c r="P361" s="59">
        <v>0</v>
      </c>
      <c r="Q361" s="59">
        <f t="shared" si="188"/>
        <v>0</v>
      </c>
      <c r="R361" s="59">
        <f t="shared" si="180"/>
        <v>159.92562990339263</v>
      </c>
      <c r="S361" s="59">
        <f t="shared" si="189"/>
        <v>1044.9662648663975</v>
      </c>
      <c r="T361" s="58">
        <f t="shared" si="201"/>
        <v>13439.128563310311</v>
      </c>
      <c r="U361" s="58">
        <f t="shared" si="183"/>
        <v>442.52031748150245</v>
      </c>
      <c r="V361" s="58">
        <f t="shared" si="184"/>
        <v>79.962814951696359</v>
      </c>
      <c r="W361" s="58">
        <f t="shared" si="202"/>
        <v>522.48313243319876</v>
      </c>
      <c r="Y361" s="84">
        <v>333</v>
      </c>
      <c r="Z361" s="85">
        <f t="shared" si="208"/>
        <v>52065.605336592103</v>
      </c>
      <c r="AA361" s="85">
        <f t="shared" si="203"/>
        <v>1714.4034373118711</v>
      </c>
      <c r="AB361" s="85">
        <f t="shared" si="204"/>
        <v>309.79035175272304</v>
      </c>
      <c r="AC361" s="85">
        <f t="shared" si="190"/>
        <v>2024.1937890645941</v>
      </c>
      <c r="AD361" s="86">
        <f t="shared" si="191"/>
        <v>456.74439176499777</v>
      </c>
      <c r="AE361" s="50"/>
      <c r="AF361" s="84">
        <v>333</v>
      </c>
      <c r="AG361" s="85">
        <f t="shared" si="209"/>
        <v>23333.333333332987</v>
      </c>
      <c r="AH361" s="85">
        <f t="shared" si="192"/>
        <v>833.33333333333337</v>
      </c>
      <c r="AI361" s="85">
        <f t="shared" si="210"/>
        <v>138.83333333333127</v>
      </c>
      <c r="AJ361" s="85">
        <f t="shared" si="205"/>
        <v>972.1666666666647</v>
      </c>
      <c r="AK361" s="86">
        <f t="shared" si="193"/>
        <v>-595.28273063293159</v>
      </c>
      <c r="AM361" s="80">
        <v>333</v>
      </c>
      <c r="AN361" s="59">
        <f t="shared" si="206"/>
        <v>40317.385689931136</v>
      </c>
      <c r="AO361" s="59">
        <f t="shared" si="185"/>
        <v>1327.560952444514</v>
      </c>
      <c r="AP361" s="59">
        <f t="shared" si="186"/>
        <v>239.88844485509028</v>
      </c>
      <c r="AQ361" s="59">
        <f t="shared" si="194"/>
        <v>1567.4493972996042</v>
      </c>
      <c r="AR361" s="59">
        <f t="shared" si="207"/>
        <v>1567.4493972996042</v>
      </c>
      <c r="AS361" s="59">
        <v>0</v>
      </c>
      <c r="AT361" s="88">
        <f>IF(Obliczenia!$D$28="nie można skorzystać z programu",0,AR361-J361)</f>
        <v>7.9580786405131221E-12</v>
      </c>
    </row>
    <row r="362" spans="1:46" ht="14.1" customHeight="1" x14ac:dyDescent="0.3">
      <c r="A362" s="38"/>
      <c r="B362" s="38"/>
      <c r="C362" s="38"/>
      <c r="D362" s="80">
        <v>334</v>
      </c>
      <c r="E362" s="81">
        <f t="shared" si="195"/>
        <v>38989.824737486422</v>
      </c>
      <c r="F362" s="81">
        <f t="shared" si="196"/>
        <v>1335.459940111552</v>
      </c>
      <c r="G362" s="81">
        <f t="shared" si="196"/>
        <v>231.98945718804424</v>
      </c>
      <c r="H362" s="81">
        <f t="shared" si="197"/>
        <v>231.9894571880443</v>
      </c>
      <c r="I362" s="81">
        <f t="shared" si="198"/>
        <v>1567.4493972995963</v>
      </c>
      <c r="J362" s="82">
        <f t="shared" si="187"/>
        <v>1567.4493972995963</v>
      </c>
      <c r="K362" s="83">
        <f t="shared" si="199"/>
        <v>0</v>
      </c>
      <c r="L362" s="59">
        <f t="shared" si="200"/>
        <v>25993.216491657615</v>
      </c>
      <c r="M362" s="59">
        <f t="shared" si="181"/>
        <v>890.30662674103462</v>
      </c>
      <c r="N362" s="59">
        <f t="shared" si="182"/>
        <v>154.65963812536282</v>
      </c>
      <c r="O362" s="59">
        <f>'Kredyt Mieszkaniowy #naStart'!$N362+'Kredyt Mieszkaniowy #naStart'!$M362</f>
        <v>1044.9662648663975</v>
      </c>
      <c r="P362" s="59">
        <v>0</v>
      </c>
      <c r="Q362" s="59">
        <f t="shared" si="188"/>
        <v>0</v>
      </c>
      <c r="R362" s="59">
        <f t="shared" si="180"/>
        <v>154.6596381253629</v>
      </c>
      <c r="S362" s="59">
        <f t="shared" si="189"/>
        <v>1044.9662648663975</v>
      </c>
      <c r="T362" s="59">
        <f t="shared" si="201"/>
        <v>12996.608245828807</v>
      </c>
      <c r="U362" s="58">
        <f t="shared" si="183"/>
        <v>445.15331337051731</v>
      </c>
      <c r="V362" s="59">
        <f t="shared" si="184"/>
        <v>77.329819062681409</v>
      </c>
      <c r="W362" s="58">
        <f t="shared" si="202"/>
        <v>522.48313243319876</v>
      </c>
      <c r="Y362" s="84">
        <v>334</v>
      </c>
      <c r="Z362" s="85">
        <f t="shared" si="208"/>
        <v>50351.201899280233</v>
      </c>
      <c r="AA362" s="85">
        <f t="shared" si="203"/>
        <v>1724.6041377638762</v>
      </c>
      <c r="AB362" s="85">
        <f t="shared" si="204"/>
        <v>299.58965130071738</v>
      </c>
      <c r="AC362" s="85">
        <f t="shared" si="190"/>
        <v>2024.1937890645936</v>
      </c>
      <c r="AD362" s="86">
        <f t="shared" si="191"/>
        <v>456.74439176499732</v>
      </c>
      <c r="AE362" s="50"/>
      <c r="AF362" s="84">
        <v>334</v>
      </c>
      <c r="AG362" s="85">
        <f t="shared" si="209"/>
        <v>22499.999999999654</v>
      </c>
      <c r="AH362" s="85">
        <f t="shared" si="192"/>
        <v>833.33333333333337</v>
      </c>
      <c r="AI362" s="85">
        <f t="shared" si="210"/>
        <v>133.87499999999795</v>
      </c>
      <c r="AJ362" s="85">
        <f t="shared" si="205"/>
        <v>967.20833333333132</v>
      </c>
      <c r="AK362" s="86">
        <f t="shared" si="193"/>
        <v>-600.24106396626496</v>
      </c>
      <c r="AM362" s="80">
        <v>334</v>
      </c>
      <c r="AN362" s="59">
        <f t="shared" si="206"/>
        <v>38989.824737486619</v>
      </c>
      <c r="AO362" s="59">
        <f t="shared" si="185"/>
        <v>1335.4599401115586</v>
      </c>
      <c r="AP362" s="59">
        <f t="shared" si="186"/>
        <v>231.98945718804541</v>
      </c>
      <c r="AQ362" s="59">
        <f t="shared" si="194"/>
        <v>1567.449397299604</v>
      </c>
      <c r="AR362" s="59">
        <f t="shared" si="207"/>
        <v>1567.449397299604</v>
      </c>
      <c r="AS362" s="59">
        <v>0</v>
      </c>
      <c r="AT362" s="88">
        <f>IF(Obliczenia!$D$28="nie można skorzystać z programu",0,AR362-J362)</f>
        <v>7.73070496506989E-12</v>
      </c>
    </row>
    <row r="363" spans="1:46" ht="14.1" customHeight="1" x14ac:dyDescent="0.3">
      <c r="A363" s="38"/>
      <c r="B363" s="38"/>
      <c r="C363" s="38"/>
      <c r="D363" s="80">
        <v>335</v>
      </c>
      <c r="E363" s="81">
        <f t="shared" si="195"/>
        <v>37654.364797374867</v>
      </c>
      <c r="F363" s="81">
        <f t="shared" si="196"/>
        <v>1343.4059267552154</v>
      </c>
      <c r="G363" s="81">
        <f t="shared" si="196"/>
        <v>224.04347054438051</v>
      </c>
      <c r="H363" s="81">
        <f t="shared" si="197"/>
        <v>224.04347054438045</v>
      </c>
      <c r="I363" s="81">
        <f t="shared" si="198"/>
        <v>1567.4493972995961</v>
      </c>
      <c r="J363" s="82">
        <f t="shared" si="187"/>
        <v>1567.4493972995961</v>
      </c>
      <c r="K363" s="83">
        <f t="shared" si="199"/>
        <v>0</v>
      </c>
      <c r="L363" s="59">
        <f t="shared" si="200"/>
        <v>25102.909864916579</v>
      </c>
      <c r="M363" s="59">
        <f t="shared" si="181"/>
        <v>895.60395117014366</v>
      </c>
      <c r="N363" s="59">
        <f t="shared" si="182"/>
        <v>149.36231369625366</v>
      </c>
      <c r="O363" s="59">
        <f>'Kredyt Mieszkaniowy #naStart'!$N363+'Kredyt Mieszkaniowy #naStart'!$M363</f>
        <v>1044.9662648663973</v>
      </c>
      <c r="P363" s="59">
        <v>0</v>
      </c>
      <c r="Q363" s="59">
        <f t="shared" si="188"/>
        <v>0</v>
      </c>
      <c r="R363" s="59">
        <f t="shared" si="180"/>
        <v>149.36231369625364</v>
      </c>
      <c r="S363" s="59">
        <f t="shared" si="189"/>
        <v>1044.9662648663973</v>
      </c>
      <c r="T363" s="58">
        <f t="shared" si="201"/>
        <v>12551.454932458289</v>
      </c>
      <c r="U363" s="58">
        <f t="shared" si="183"/>
        <v>447.80197558507183</v>
      </c>
      <c r="V363" s="58">
        <f t="shared" si="184"/>
        <v>74.681156848126832</v>
      </c>
      <c r="W363" s="58">
        <f t="shared" si="202"/>
        <v>522.48313243319865</v>
      </c>
      <c r="Y363" s="84">
        <v>335</v>
      </c>
      <c r="Z363" s="85">
        <f t="shared" si="208"/>
        <v>48626.597761516357</v>
      </c>
      <c r="AA363" s="85">
        <f t="shared" si="203"/>
        <v>1734.8655323835717</v>
      </c>
      <c r="AB363" s="85">
        <f t="shared" si="204"/>
        <v>289.32825668102237</v>
      </c>
      <c r="AC363" s="85">
        <f t="shared" si="190"/>
        <v>2024.1937890645941</v>
      </c>
      <c r="AD363" s="86">
        <f t="shared" si="191"/>
        <v>456.744391764998</v>
      </c>
      <c r="AE363" s="50"/>
      <c r="AF363" s="84">
        <v>335</v>
      </c>
      <c r="AG363" s="85">
        <f t="shared" si="209"/>
        <v>21666.666666666322</v>
      </c>
      <c r="AH363" s="85">
        <f t="shared" si="192"/>
        <v>833.33333333333337</v>
      </c>
      <c r="AI363" s="85">
        <f t="shared" si="210"/>
        <v>128.91666666666464</v>
      </c>
      <c r="AJ363" s="85">
        <f t="shared" si="205"/>
        <v>962.24999999999795</v>
      </c>
      <c r="AK363" s="86">
        <f t="shared" si="193"/>
        <v>-605.1993972995981</v>
      </c>
      <c r="AM363" s="80">
        <v>335</v>
      </c>
      <c r="AN363" s="59">
        <f t="shared" si="206"/>
        <v>37654.364797375063</v>
      </c>
      <c r="AO363" s="59">
        <f t="shared" si="185"/>
        <v>1343.4059267552225</v>
      </c>
      <c r="AP363" s="59">
        <f t="shared" si="186"/>
        <v>224.04347054438165</v>
      </c>
      <c r="AQ363" s="59">
        <f t="shared" si="194"/>
        <v>1567.4493972996042</v>
      </c>
      <c r="AR363" s="59">
        <f t="shared" si="207"/>
        <v>1567.4493972996042</v>
      </c>
      <c r="AS363" s="59">
        <v>0</v>
      </c>
      <c r="AT363" s="88">
        <f>IF(Obliczenia!$D$28="nie można skorzystać z programu",0,AR363-J363)</f>
        <v>8.1854523159563541E-12</v>
      </c>
    </row>
    <row r="364" spans="1:46" ht="14.1" customHeight="1" x14ac:dyDescent="0.3">
      <c r="A364" s="38"/>
      <c r="B364" s="38"/>
      <c r="C364" s="38"/>
      <c r="D364" s="80">
        <v>336</v>
      </c>
      <c r="E364" s="81">
        <f t="shared" si="195"/>
        <v>36310.958870619652</v>
      </c>
      <c r="F364" s="81">
        <f t="shared" si="196"/>
        <v>1351.3991920194089</v>
      </c>
      <c r="G364" s="81">
        <f t="shared" si="196"/>
        <v>216.05020528018696</v>
      </c>
      <c r="H364" s="81">
        <f t="shared" si="197"/>
        <v>216.05020528018696</v>
      </c>
      <c r="I364" s="81">
        <f t="shared" si="198"/>
        <v>1567.4493972995961</v>
      </c>
      <c r="J364" s="82">
        <f t="shared" si="187"/>
        <v>1567.4493972995961</v>
      </c>
      <c r="K364" s="83">
        <f t="shared" si="199"/>
        <v>0</v>
      </c>
      <c r="L364" s="59">
        <f t="shared" si="200"/>
        <v>24207.305913746437</v>
      </c>
      <c r="M364" s="59">
        <f t="shared" si="181"/>
        <v>900.93279467960599</v>
      </c>
      <c r="N364" s="59">
        <f t="shared" si="182"/>
        <v>144.03347018679131</v>
      </c>
      <c r="O364" s="59">
        <f>'Kredyt Mieszkaniowy #naStart'!$N364+'Kredyt Mieszkaniowy #naStart'!$M364</f>
        <v>1044.9662648663973</v>
      </c>
      <c r="P364" s="59">
        <v>0</v>
      </c>
      <c r="Q364" s="59">
        <f t="shared" si="188"/>
        <v>0</v>
      </c>
      <c r="R364" s="59">
        <f t="shared" si="180"/>
        <v>144.03347018679131</v>
      </c>
      <c r="S364" s="59">
        <f t="shared" si="189"/>
        <v>1044.9662648663973</v>
      </c>
      <c r="T364" s="59">
        <f t="shared" si="201"/>
        <v>12103.652956873218</v>
      </c>
      <c r="U364" s="58">
        <f t="shared" si="183"/>
        <v>450.466397339803</v>
      </c>
      <c r="V364" s="59">
        <f t="shared" si="184"/>
        <v>72.016735093395653</v>
      </c>
      <c r="W364" s="58">
        <f t="shared" si="202"/>
        <v>522.48313243319865</v>
      </c>
      <c r="Y364" s="84">
        <v>336</v>
      </c>
      <c r="Z364" s="85">
        <f t="shared" si="208"/>
        <v>46891.732229132787</v>
      </c>
      <c r="AA364" s="85">
        <f t="shared" si="203"/>
        <v>1745.1879823012539</v>
      </c>
      <c r="AB364" s="85">
        <f t="shared" si="204"/>
        <v>279.0058067633401</v>
      </c>
      <c r="AC364" s="85">
        <f t="shared" si="190"/>
        <v>2024.1937890645941</v>
      </c>
      <c r="AD364" s="86">
        <f t="shared" si="191"/>
        <v>456.744391764998</v>
      </c>
      <c r="AE364" s="50"/>
      <c r="AF364" s="84">
        <v>336</v>
      </c>
      <c r="AG364" s="85">
        <f t="shared" si="209"/>
        <v>20833.33333333299</v>
      </c>
      <c r="AH364" s="85">
        <f t="shared" si="192"/>
        <v>833.33333333333337</v>
      </c>
      <c r="AI364" s="85">
        <f t="shared" si="210"/>
        <v>123.9583333333313</v>
      </c>
      <c r="AJ364" s="85">
        <f t="shared" si="205"/>
        <v>957.2916666666647</v>
      </c>
      <c r="AK364" s="86">
        <f t="shared" si="193"/>
        <v>-610.15773063293136</v>
      </c>
      <c r="AM364" s="80">
        <v>336</v>
      </c>
      <c r="AN364" s="59">
        <f t="shared" si="206"/>
        <v>36310.958870619841</v>
      </c>
      <c r="AO364" s="59">
        <f t="shared" si="185"/>
        <v>1351.3991920194158</v>
      </c>
      <c r="AP364" s="59">
        <f t="shared" si="186"/>
        <v>216.05020528018807</v>
      </c>
      <c r="AQ364" s="59">
        <f t="shared" si="194"/>
        <v>1567.4493972996038</v>
      </c>
      <c r="AR364" s="59">
        <f t="shared" si="207"/>
        <v>1567.4493972996038</v>
      </c>
      <c r="AS364" s="59">
        <v>0</v>
      </c>
      <c r="AT364" s="88">
        <f>IF(Obliczenia!$D$28="nie można skorzystać z programu",0,AR364-J364)</f>
        <v>7.73070496506989E-12</v>
      </c>
    </row>
    <row r="365" spans="1:46" ht="14.1" customHeight="1" x14ac:dyDescent="0.3">
      <c r="A365" s="38"/>
      <c r="B365" s="38"/>
      <c r="C365" s="38"/>
      <c r="D365" s="80">
        <v>337</v>
      </c>
      <c r="E365" s="81">
        <f t="shared" si="195"/>
        <v>34959.559678600242</v>
      </c>
      <c r="F365" s="81">
        <f t="shared" si="196"/>
        <v>1359.4400172119244</v>
      </c>
      <c r="G365" s="81">
        <f t="shared" si="196"/>
        <v>208.0093800876715</v>
      </c>
      <c r="H365" s="81">
        <f t="shared" si="197"/>
        <v>208.00938008767145</v>
      </c>
      <c r="I365" s="81">
        <f t="shared" si="198"/>
        <v>1567.4493972995961</v>
      </c>
      <c r="J365" s="82">
        <f t="shared" si="187"/>
        <v>1567.4493972995961</v>
      </c>
      <c r="K365" s="83">
        <f t="shared" si="199"/>
        <v>0</v>
      </c>
      <c r="L365" s="59">
        <f t="shared" si="200"/>
        <v>23306.37311906683</v>
      </c>
      <c r="M365" s="59">
        <f t="shared" si="181"/>
        <v>906.29334480794967</v>
      </c>
      <c r="N365" s="59">
        <f t="shared" si="182"/>
        <v>138.67292005844766</v>
      </c>
      <c r="O365" s="59">
        <f>'Kredyt Mieszkaniowy #naStart'!$N365+'Kredyt Mieszkaniowy #naStart'!$M365</f>
        <v>1044.9662648663973</v>
      </c>
      <c r="P365" s="59">
        <v>0</v>
      </c>
      <c r="Q365" s="59">
        <f t="shared" si="188"/>
        <v>0</v>
      </c>
      <c r="R365" s="59">
        <f t="shared" si="180"/>
        <v>138.67292005844763</v>
      </c>
      <c r="S365" s="59">
        <f t="shared" si="189"/>
        <v>1044.9662648663973</v>
      </c>
      <c r="T365" s="58">
        <f t="shared" si="201"/>
        <v>11653.186559533415</v>
      </c>
      <c r="U365" s="58">
        <f t="shared" si="183"/>
        <v>453.14667240397483</v>
      </c>
      <c r="V365" s="58">
        <f t="shared" si="184"/>
        <v>69.336460029223829</v>
      </c>
      <c r="W365" s="58">
        <f t="shared" si="202"/>
        <v>522.48313243319865</v>
      </c>
      <c r="Y365" s="84">
        <v>337</v>
      </c>
      <c r="Z365" s="85">
        <f t="shared" si="208"/>
        <v>45146.54424683153</v>
      </c>
      <c r="AA365" s="85">
        <f t="shared" si="203"/>
        <v>1755.5718507959461</v>
      </c>
      <c r="AB365" s="85">
        <f t="shared" si="204"/>
        <v>268.62193826864763</v>
      </c>
      <c r="AC365" s="85">
        <f t="shared" si="190"/>
        <v>2024.1937890645938</v>
      </c>
      <c r="AD365" s="86">
        <f t="shared" si="191"/>
        <v>456.74439176499777</v>
      </c>
      <c r="AE365" s="50"/>
      <c r="AF365" s="84">
        <v>337</v>
      </c>
      <c r="AG365" s="85">
        <f t="shared" si="209"/>
        <v>19999.999999999658</v>
      </c>
      <c r="AH365" s="85">
        <f t="shared" si="192"/>
        <v>833.33333333333337</v>
      </c>
      <c r="AI365" s="85">
        <f t="shared" si="210"/>
        <v>118.99999999999797</v>
      </c>
      <c r="AJ365" s="85">
        <f t="shared" si="205"/>
        <v>952.33333333333132</v>
      </c>
      <c r="AK365" s="86">
        <f t="shared" si="193"/>
        <v>-615.11606396626473</v>
      </c>
      <c r="AM365" s="80">
        <v>337</v>
      </c>
      <c r="AN365" s="59">
        <f t="shared" si="206"/>
        <v>34959.559678600424</v>
      </c>
      <c r="AO365" s="59">
        <f t="shared" si="185"/>
        <v>1359.4400172119315</v>
      </c>
      <c r="AP365" s="59">
        <f t="shared" si="186"/>
        <v>208.00938008767253</v>
      </c>
      <c r="AQ365" s="59">
        <f t="shared" si="194"/>
        <v>1567.449397299604</v>
      </c>
      <c r="AR365" s="59">
        <f t="shared" si="207"/>
        <v>1567.449397299604</v>
      </c>
      <c r="AS365" s="59">
        <v>0</v>
      </c>
      <c r="AT365" s="88">
        <f>IF(Obliczenia!$D$28="nie można skorzystać z programu",0,AR365-J365)</f>
        <v>7.9580786405131221E-12</v>
      </c>
    </row>
    <row r="366" spans="1:46" ht="14.1" customHeight="1" x14ac:dyDescent="0.3">
      <c r="A366" s="38"/>
      <c r="B366" s="38"/>
      <c r="C366" s="38"/>
      <c r="D366" s="80">
        <v>338</v>
      </c>
      <c r="E366" s="81">
        <f t="shared" si="195"/>
        <v>33600.119661388322</v>
      </c>
      <c r="F366" s="81">
        <f t="shared" si="196"/>
        <v>1367.5286853143357</v>
      </c>
      <c r="G366" s="81">
        <f t="shared" si="196"/>
        <v>199.92071198526051</v>
      </c>
      <c r="H366" s="81">
        <f t="shared" si="197"/>
        <v>199.92071198526057</v>
      </c>
      <c r="I366" s="81">
        <f t="shared" si="198"/>
        <v>1567.4493972995963</v>
      </c>
      <c r="J366" s="82">
        <f t="shared" si="187"/>
        <v>1567.4493972995963</v>
      </c>
      <c r="K366" s="83">
        <f t="shared" si="199"/>
        <v>0</v>
      </c>
      <c r="L366" s="59">
        <f t="shared" si="200"/>
        <v>22400.07977425888</v>
      </c>
      <c r="M366" s="59">
        <f t="shared" si="181"/>
        <v>911.68579020955713</v>
      </c>
      <c r="N366" s="59">
        <f t="shared" si="182"/>
        <v>133.28047465684034</v>
      </c>
      <c r="O366" s="59">
        <f>'Kredyt Mieszkaniowy #naStart'!$N366+'Kredyt Mieszkaniowy #naStart'!$M366</f>
        <v>1044.9662648663975</v>
      </c>
      <c r="P366" s="59">
        <v>0</v>
      </c>
      <c r="Q366" s="59">
        <f t="shared" si="188"/>
        <v>0</v>
      </c>
      <c r="R366" s="59">
        <f t="shared" si="180"/>
        <v>133.2804746568404</v>
      </c>
      <c r="S366" s="59">
        <f t="shared" si="189"/>
        <v>1044.9662648663975</v>
      </c>
      <c r="T366" s="59">
        <f t="shared" si="201"/>
        <v>11200.03988712944</v>
      </c>
      <c r="U366" s="58">
        <f t="shared" si="183"/>
        <v>455.84289510477856</v>
      </c>
      <c r="V366" s="59">
        <f t="shared" si="184"/>
        <v>66.64023732842017</v>
      </c>
      <c r="W366" s="58">
        <f t="shared" si="202"/>
        <v>522.48313243319876</v>
      </c>
      <c r="Y366" s="84">
        <v>338</v>
      </c>
      <c r="Z366" s="85">
        <f t="shared" si="208"/>
        <v>43390.972396035584</v>
      </c>
      <c r="AA366" s="85">
        <f t="shared" si="203"/>
        <v>1766.0175033081825</v>
      </c>
      <c r="AB366" s="85">
        <f t="shared" si="204"/>
        <v>258.17628575641174</v>
      </c>
      <c r="AC366" s="85">
        <f t="shared" si="190"/>
        <v>2024.1937890645943</v>
      </c>
      <c r="AD366" s="86">
        <f t="shared" si="191"/>
        <v>456.744391764998</v>
      </c>
      <c r="AE366" s="50"/>
      <c r="AF366" s="84">
        <v>338</v>
      </c>
      <c r="AG366" s="85">
        <f t="shared" si="209"/>
        <v>19166.666666666326</v>
      </c>
      <c r="AH366" s="85">
        <f t="shared" si="192"/>
        <v>833.33333333333337</v>
      </c>
      <c r="AI366" s="85">
        <f t="shared" si="210"/>
        <v>114.04166666666465</v>
      </c>
      <c r="AJ366" s="85">
        <f t="shared" si="205"/>
        <v>947.37499999999807</v>
      </c>
      <c r="AK366" s="86">
        <f t="shared" si="193"/>
        <v>-620.07439729959822</v>
      </c>
      <c r="AM366" s="80">
        <v>338</v>
      </c>
      <c r="AN366" s="59">
        <f t="shared" si="206"/>
        <v>33600.119661388489</v>
      </c>
      <c r="AO366" s="59">
        <f t="shared" si="185"/>
        <v>1367.5286853143427</v>
      </c>
      <c r="AP366" s="59">
        <f t="shared" si="186"/>
        <v>199.92071198526153</v>
      </c>
      <c r="AQ366" s="59">
        <f t="shared" si="194"/>
        <v>1567.4493972996042</v>
      </c>
      <c r="AR366" s="59">
        <f t="shared" si="207"/>
        <v>1567.4493972996042</v>
      </c>
      <c r="AS366" s="59">
        <v>0</v>
      </c>
      <c r="AT366" s="88">
        <f>IF(Obliczenia!$D$28="nie można skorzystać z programu",0,AR366-J366)</f>
        <v>7.9580786405131221E-12</v>
      </c>
    </row>
    <row r="367" spans="1:46" ht="14.1" customHeight="1" x14ac:dyDescent="0.3">
      <c r="A367" s="38"/>
      <c r="B367" s="38"/>
      <c r="C367" s="38"/>
      <c r="D367" s="80">
        <v>339</v>
      </c>
      <c r="E367" s="81">
        <f t="shared" si="195"/>
        <v>32232.590976073981</v>
      </c>
      <c r="F367" s="81">
        <f t="shared" si="196"/>
        <v>1375.665480991956</v>
      </c>
      <c r="G367" s="81">
        <f t="shared" si="196"/>
        <v>191.78391630764023</v>
      </c>
      <c r="H367" s="81">
        <f t="shared" si="197"/>
        <v>191.7839163076402</v>
      </c>
      <c r="I367" s="81">
        <f t="shared" si="198"/>
        <v>1567.4493972995963</v>
      </c>
      <c r="J367" s="82">
        <f t="shared" si="187"/>
        <v>1567.4493972995963</v>
      </c>
      <c r="K367" s="83">
        <f t="shared" si="199"/>
        <v>0</v>
      </c>
      <c r="L367" s="59">
        <f t="shared" si="200"/>
        <v>21488.393984049322</v>
      </c>
      <c r="M367" s="59">
        <f t="shared" si="181"/>
        <v>917.11032066130406</v>
      </c>
      <c r="N367" s="59">
        <f t="shared" si="182"/>
        <v>127.85594420509348</v>
      </c>
      <c r="O367" s="59">
        <f>'Kredyt Mieszkaniowy #naStart'!$N367+'Kredyt Mieszkaniowy #naStart'!$M367</f>
        <v>1044.9662648663975</v>
      </c>
      <c r="P367" s="59">
        <v>0</v>
      </c>
      <c r="Q367" s="59">
        <f t="shared" si="188"/>
        <v>0</v>
      </c>
      <c r="R367" s="59">
        <f t="shared" si="180"/>
        <v>127.85594420509346</v>
      </c>
      <c r="S367" s="59">
        <f t="shared" si="189"/>
        <v>1044.9662648663975</v>
      </c>
      <c r="T367" s="58">
        <f t="shared" si="201"/>
        <v>10744.196992024661</v>
      </c>
      <c r="U367" s="58">
        <f t="shared" si="183"/>
        <v>458.55516033065203</v>
      </c>
      <c r="V367" s="58">
        <f t="shared" si="184"/>
        <v>63.92797210254674</v>
      </c>
      <c r="W367" s="58">
        <f t="shared" si="202"/>
        <v>522.48313243319876</v>
      </c>
      <c r="Y367" s="84">
        <v>339</v>
      </c>
      <c r="Z367" s="85">
        <f t="shared" si="208"/>
        <v>41624.954892727401</v>
      </c>
      <c r="AA367" s="85">
        <f t="shared" si="203"/>
        <v>1776.5253074528662</v>
      </c>
      <c r="AB367" s="85">
        <f t="shared" si="204"/>
        <v>247.66848161172805</v>
      </c>
      <c r="AC367" s="85">
        <f t="shared" si="190"/>
        <v>2024.1937890645943</v>
      </c>
      <c r="AD367" s="86">
        <f t="shared" si="191"/>
        <v>456.744391764998</v>
      </c>
      <c r="AE367" s="50"/>
      <c r="AF367" s="84">
        <v>339</v>
      </c>
      <c r="AG367" s="85">
        <f t="shared" si="209"/>
        <v>18333.333333332994</v>
      </c>
      <c r="AH367" s="85">
        <f t="shared" si="192"/>
        <v>833.33333333333337</v>
      </c>
      <c r="AI367" s="85">
        <f t="shared" si="210"/>
        <v>109.08333333333132</v>
      </c>
      <c r="AJ367" s="85">
        <f t="shared" si="205"/>
        <v>942.4166666666647</v>
      </c>
      <c r="AK367" s="86">
        <f t="shared" si="193"/>
        <v>-625.03273063293159</v>
      </c>
      <c r="AM367" s="80">
        <v>339</v>
      </c>
      <c r="AN367" s="59">
        <f t="shared" si="206"/>
        <v>32232.590976074145</v>
      </c>
      <c r="AO367" s="59">
        <f t="shared" si="185"/>
        <v>1375.665480991963</v>
      </c>
      <c r="AP367" s="59">
        <f t="shared" si="186"/>
        <v>191.78391630764119</v>
      </c>
      <c r="AQ367" s="59">
        <f t="shared" si="194"/>
        <v>1567.4493972996042</v>
      </c>
      <c r="AR367" s="59">
        <f t="shared" si="207"/>
        <v>1567.4493972996042</v>
      </c>
      <c r="AS367" s="59">
        <v>0</v>
      </c>
      <c r="AT367" s="88">
        <f>IF(Obliczenia!$D$28="nie można skorzystać z programu",0,AR367-J367)</f>
        <v>7.9580786405131221E-12</v>
      </c>
    </row>
    <row r="368" spans="1:46" ht="14.1" customHeight="1" x14ac:dyDescent="0.3">
      <c r="A368" s="38"/>
      <c r="B368" s="38"/>
      <c r="C368" s="38"/>
      <c r="D368" s="80">
        <v>340</v>
      </c>
      <c r="E368" s="81">
        <f t="shared" si="195"/>
        <v>30856.925495082025</v>
      </c>
      <c r="F368" s="81">
        <f t="shared" si="196"/>
        <v>1383.8506906038579</v>
      </c>
      <c r="G368" s="81">
        <f t="shared" si="196"/>
        <v>183.59870669573806</v>
      </c>
      <c r="H368" s="81">
        <f t="shared" si="197"/>
        <v>183.59870669573803</v>
      </c>
      <c r="I368" s="81">
        <f t="shared" si="198"/>
        <v>1567.4493972995961</v>
      </c>
      <c r="J368" s="82">
        <f t="shared" si="187"/>
        <v>1567.4493972995961</v>
      </c>
      <c r="K368" s="83">
        <f t="shared" si="199"/>
        <v>0</v>
      </c>
      <c r="L368" s="59">
        <f t="shared" si="200"/>
        <v>20571.283663388018</v>
      </c>
      <c r="M368" s="59">
        <f t="shared" si="181"/>
        <v>922.56712706923861</v>
      </c>
      <c r="N368" s="59">
        <f t="shared" si="182"/>
        <v>122.3991377971587</v>
      </c>
      <c r="O368" s="59">
        <f>'Kredyt Mieszkaniowy #naStart'!$N368+'Kredyt Mieszkaniowy #naStart'!$M368</f>
        <v>1044.9662648663973</v>
      </c>
      <c r="P368" s="59">
        <v>0</v>
      </c>
      <c r="Q368" s="59">
        <f t="shared" si="188"/>
        <v>0</v>
      </c>
      <c r="R368" s="59">
        <f t="shared" si="180"/>
        <v>122.39913779715869</v>
      </c>
      <c r="S368" s="59">
        <f t="shared" si="189"/>
        <v>1044.9662648663973</v>
      </c>
      <c r="T368" s="59">
        <f t="shared" si="201"/>
        <v>10285.641831694009</v>
      </c>
      <c r="U368" s="58">
        <f t="shared" si="183"/>
        <v>461.2835635346193</v>
      </c>
      <c r="V368" s="59">
        <f t="shared" si="184"/>
        <v>61.199568898579351</v>
      </c>
      <c r="W368" s="58">
        <f t="shared" si="202"/>
        <v>522.48313243319865</v>
      </c>
      <c r="Y368" s="84">
        <v>340</v>
      </c>
      <c r="Z368" s="85">
        <f t="shared" si="208"/>
        <v>39848.429585274534</v>
      </c>
      <c r="AA368" s="85">
        <f t="shared" si="203"/>
        <v>1787.0956330322106</v>
      </c>
      <c r="AB368" s="85">
        <f t="shared" si="204"/>
        <v>237.09815603238349</v>
      </c>
      <c r="AC368" s="85">
        <f t="shared" si="190"/>
        <v>2024.1937890645941</v>
      </c>
      <c r="AD368" s="86">
        <f t="shared" si="191"/>
        <v>456.744391764998</v>
      </c>
      <c r="AE368" s="50"/>
      <c r="AF368" s="84">
        <v>340</v>
      </c>
      <c r="AG368" s="85">
        <f t="shared" si="209"/>
        <v>17499.999999999662</v>
      </c>
      <c r="AH368" s="85">
        <f t="shared" si="192"/>
        <v>833.33333333333337</v>
      </c>
      <c r="AI368" s="85">
        <f t="shared" si="210"/>
        <v>104.124999999998</v>
      </c>
      <c r="AJ368" s="85">
        <f t="shared" si="205"/>
        <v>937.45833333333132</v>
      </c>
      <c r="AK368" s="86">
        <f t="shared" si="193"/>
        <v>-629.99106396626473</v>
      </c>
      <c r="AM368" s="80">
        <v>340</v>
      </c>
      <c r="AN368" s="59">
        <f t="shared" si="206"/>
        <v>30856.925495082181</v>
      </c>
      <c r="AO368" s="59">
        <f t="shared" si="185"/>
        <v>1383.8506906038649</v>
      </c>
      <c r="AP368" s="59">
        <f t="shared" si="186"/>
        <v>183.598706695739</v>
      </c>
      <c r="AQ368" s="59">
        <f t="shared" si="194"/>
        <v>1567.4493972996038</v>
      </c>
      <c r="AR368" s="59">
        <f t="shared" si="207"/>
        <v>1567.4493972996038</v>
      </c>
      <c r="AS368" s="59">
        <v>0</v>
      </c>
      <c r="AT368" s="88">
        <f>IF(Obliczenia!$D$28="nie można skorzystać z programu",0,AR368-J368)</f>
        <v>7.73070496506989E-12</v>
      </c>
    </row>
    <row r="369" spans="1:46" ht="14.1" customHeight="1" x14ac:dyDescent="0.3">
      <c r="A369" s="38"/>
      <c r="B369" s="38"/>
      <c r="C369" s="38"/>
      <c r="D369" s="80">
        <v>341</v>
      </c>
      <c r="E369" s="81">
        <f t="shared" si="195"/>
        <v>29473.074804478165</v>
      </c>
      <c r="F369" s="81">
        <f t="shared" si="196"/>
        <v>1392.0846022129508</v>
      </c>
      <c r="G369" s="81">
        <f t="shared" si="196"/>
        <v>175.3647950866451</v>
      </c>
      <c r="H369" s="81">
        <f t="shared" si="197"/>
        <v>175.36479508664516</v>
      </c>
      <c r="I369" s="81">
        <f t="shared" si="198"/>
        <v>1567.4493972995961</v>
      </c>
      <c r="J369" s="82">
        <f t="shared" si="187"/>
        <v>1567.4493972995961</v>
      </c>
      <c r="K369" s="83">
        <f t="shared" si="199"/>
        <v>0</v>
      </c>
      <c r="L369" s="59">
        <f t="shared" si="200"/>
        <v>19648.716536318778</v>
      </c>
      <c r="M369" s="59">
        <f t="shared" si="181"/>
        <v>928.0564014753005</v>
      </c>
      <c r="N369" s="59">
        <f t="shared" si="182"/>
        <v>116.90986339109674</v>
      </c>
      <c r="O369" s="59">
        <f>'Kredyt Mieszkaniowy #naStart'!$N369+'Kredyt Mieszkaniowy #naStart'!$M369</f>
        <v>1044.9662648663973</v>
      </c>
      <c r="P369" s="59">
        <v>0</v>
      </c>
      <c r="Q369" s="59">
        <f t="shared" si="188"/>
        <v>0</v>
      </c>
      <c r="R369" s="59">
        <f t="shared" si="180"/>
        <v>116.90986339109679</v>
      </c>
      <c r="S369" s="59">
        <f t="shared" si="189"/>
        <v>1044.9662648663973</v>
      </c>
      <c r="T369" s="58">
        <f t="shared" si="201"/>
        <v>9824.3582681593889</v>
      </c>
      <c r="U369" s="58">
        <f t="shared" si="183"/>
        <v>464.02820073765025</v>
      </c>
      <c r="V369" s="58">
        <f t="shared" si="184"/>
        <v>58.454931695548368</v>
      </c>
      <c r="W369" s="58">
        <f t="shared" si="202"/>
        <v>522.48313243319865</v>
      </c>
      <c r="Y369" s="84">
        <v>341</v>
      </c>
      <c r="Z369" s="85">
        <f t="shared" si="208"/>
        <v>38061.333952242327</v>
      </c>
      <c r="AA369" s="85">
        <f t="shared" si="203"/>
        <v>1797.7288520487521</v>
      </c>
      <c r="AB369" s="85">
        <f t="shared" si="204"/>
        <v>226.46493701584185</v>
      </c>
      <c r="AC369" s="85">
        <f t="shared" si="190"/>
        <v>2024.1937890645938</v>
      </c>
      <c r="AD369" s="86">
        <f t="shared" si="191"/>
        <v>456.74439176499777</v>
      </c>
      <c r="AE369" s="50"/>
      <c r="AF369" s="84">
        <v>341</v>
      </c>
      <c r="AG369" s="85">
        <f t="shared" si="209"/>
        <v>16666.66666666633</v>
      </c>
      <c r="AH369" s="85">
        <f t="shared" si="192"/>
        <v>833.33333333333337</v>
      </c>
      <c r="AI369" s="85">
        <f t="shared" si="210"/>
        <v>99.166666666664668</v>
      </c>
      <c r="AJ369" s="85">
        <f t="shared" si="205"/>
        <v>932.49999999999807</v>
      </c>
      <c r="AK369" s="86">
        <f t="shared" si="193"/>
        <v>-634.94939729959799</v>
      </c>
      <c r="AM369" s="80">
        <v>341</v>
      </c>
      <c r="AN369" s="59">
        <f t="shared" si="206"/>
        <v>29473.074804478318</v>
      </c>
      <c r="AO369" s="59">
        <f t="shared" si="185"/>
        <v>1392.0846022129579</v>
      </c>
      <c r="AP369" s="59">
        <f t="shared" si="186"/>
        <v>175.36479508664601</v>
      </c>
      <c r="AQ369" s="59">
        <f t="shared" si="194"/>
        <v>1567.4493972996038</v>
      </c>
      <c r="AR369" s="59">
        <f t="shared" si="207"/>
        <v>1567.4493972996038</v>
      </c>
      <c r="AS369" s="59">
        <v>0</v>
      </c>
      <c r="AT369" s="88">
        <f>IF(Obliczenia!$D$28="nie można skorzystać z programu",0,AR369-J369)</f>
        <v>7.73070496506989E-12</v>
      </c>
    </row>
    <row r="370" spans="1:46" ht="14.1" customHeight="1" x14ac:dyDescent="0.3">
      <c r="A370" s="38"/>
      <c r="B370" s="38"/>
      <c r="C370" s="38"/>
      <c r="D370" s="80">
        <v>342</v>
      </c>
      <c r="E370" s="81">
        <f t="shared" si="195"/>
        <v>28080.990202265217</v>
      </c>
      <c r="F370" s="81">
        <f t="shared" si="196"/>
        <v>1400.3675055961176</v>
      </c>
      <c r="G370" s="81">
        <f t="shared" si="196"/>
        <v>167.08189170347805</v>
      </c>
      <c r="H370" s="81">
        <f t="shared" si="197"/>
        <v>167.08189170347805</v>
      </c>
      <c r="I370" s="81">
        <f t="shared" si="198"/>
        <v>1567.4493972995956</v>
      </c>
      <c r="J370" s="82">
        <f t="shared" si="187"/>
        <v>1567.4493972995956</v>
      </c>
      <c r="K370" s="83">
        <f t="shared" si="199"/>
        <v>0</v>
      </c>
      <c r="L370" s="59">
        <f t="shared" si="200"/>
        <v>18720.660134843478</v>
      </c>
      <c r="M370" s="59">
        <f t="shared" si="181"/>
        <v>933.57833706407837</v>
      </c>
      <c r="N370" s="59">
        <f t="shared" si="182"/>
        <v>111.3879278023187</v>
      </c>
      <c r="O370" s="59">
        <f>'Kredyt Mieszkaniowy #naStart'!$N370+'Kredyt Mieszkaniowy #naStart'!$M370</f>
        <v>1044.9662648663971</v>
      </c>
      <c r="P370" s="59">
        <v>0</v>
      </c>
      <c r="Q370" s="59">
        <f t="shared" si="188"/>
        <v>0</v>
      </c>
      <c r="R370" s="59">
        <f t="shared" si="180"/>
        <v>111.3879278023187</v>
      </c>
      <c r="S370" s="59">
        <f t="shared" si="189"/>
        <v>1044.9662648663971</v>
      </c>
      <c r="T370" s="59">
        <f t="shared" si="201"/>
        <v>9360.3300674217389</v>
      </c>
      <c r="U370" s="58">
        <f t="shared" si="183"/>
        <v>466.78916853203918</v>
      </c>
      <c r="V370" s="59">
        <f t="shared" si="184"/>
        <v>55.69396390115935</v>
      </c>
      <c r="W370" s="58">
        <f t="shared" si="202"/>
        <v>522.48313243319853</v>
      </c>
      <c r="Y370" s="84">
        <v>342</v>
      </c>
      <c r="Z370" s="85">
        <f t="shared" si="208"/>
        <v>36263.605100193578</v>
      </c>
      <c r="AA370" s="85">
        <f t="shared" si="203"/>
        <v>1808.4253387184422</v>
      </c>
      <c r="AB370" s="85">
        <f t="shared" si="204"/>
        <v>215.76845034615181</v>
      </c>
      <c r="AC370" s="85">
        <f t="shared" si="190"/>
        <v>2024.1937890645941</v>
      </c>
      <c r="AD370" s="86">
        <f t="shared" si="191"/>
        <v>456.74439176499845</v>
      </c>
      <c r="AE370" s="50"/>
      <c r="AF370" s="84">
        <v>342</v>
      </c>
      <c r="AG370" s="85">
        <f t="shared" si="209"/>
        <v>15833.333333332996</v>
      </c>
      <c r="AH370" s="85">
        <f t="shared" si="192"/>
        <v>833.33333333333337</v>
      </c>
      <c r="AI370" s="85">
        <f t="shared" si="210"/>
        <v>94.208333333331325</v>
      </c>
      <c r="AJ370" s="85">
        <f t="shared" si="205"/>
        <v>927.5416666666647</v>
      </c>
      <c r="AK370" s="86">
        <f t="shared" si="193"/>
        <v>-639.90773063293091</v>
      </c>
      <c r="AM370" s="80">
        <v>342</v>
      </c>
      <c r="AN370" s="59">
        <f t="shared" si="206"/>
        <v>28080.990202265359</v>
      </c>
      <c r="AO370" s="59">
        <f t="shared" si="185"/>
        <v>1400.3675055961248</v>
      </c>
      <c r="AP370" s="59">
        <f t="shared" si="186"/>
        <v>167.0818917034789</v>
      </c>
      <c r="AQ370" s="59">
        <f t="shared" si="194"/>
        <v>1567.4493972996038</v>
      </c>
      <c r="AR370" s="59">
        <f t="shared" si="207"/>
        <v>1567.4493972996038</v>
      </c>
      <c r="AS370" s="59">
        <v>0</v>
      </c>
      <c r="AT370" s="88">
        <f>IF(Obliczenia!$D$28="nie można skorzystać z programu",0,AR370-J370)</f>
        <v>8.1854523159563541E-12</v>
      </c>
    </row>
    <row r="371" spans="1:46" ht="14.1" customHeight="1" x14ac:dyDescent="0.3">
      <c r="A371" s="38"/>
      <c r="B371" s="38"/>
      <c r="C371" s="38"/>
      <c r="D371" s="80">
        <v>343</v>
      </c>
      <c r="E371" s="81">
        <f t="shared" si="195"/>
        <v>26680.622696669099</v>
      </c>
      <c r="F371" s="81">
        <f t="shared" si="196"/>
        <v>1408.6996922544147</v>
      </c>
      <c r="G371" s="81">
        <f t="shared" si="196"/>
        <v>158.74970504518114</v>
      </c>
      <c r="H371" s="81">
        <f t="shared" si="197"/>
        <v>158.74970504518123</v>
      </c>
      <c r="I371" s="81">
        <f t="shared" si="198"/>
        <v>1567.4493972995961</v>
      </c>
      <c r="J371" s="82">
        <f t="shared" si="187"/>
        <v>1567.4493972995961</v>
      </c>
      <c r="K371" s="83">
        <f t="shared" si="199"/>
        <v>0</v>
      </c>
      <c r="L371" s="59">
        <f t="shared" si="200"/>
        <v>17787.081797779399</v>
      </c>
      <c r="M371" s="59">
        <f t="shared" si="181"/>
        <v>939.13312816960979</v>
      </c>
      <c r="N371" s="59">
        <f t="shared" si="182"/>
        <v>105.83313669678743</v>
      </c>
      <c r="O371" s="59">
        <f>'Kredyt Mieszkaniowy #naStart'!$N371+'Kredyt Mieszkaniowy #naStart'!$M371</f>
        <v>1044.9662648663973</v>
      </c>
      <c r="P371" s="59">
        <v>0</v>
      </c>
      <c r="Q371" s="59">
        <f t="shared" si="188"/>
        <v>0</v>
      </c>
      <c r="R371" s="59">
        <f t="shared" si="180"/>
        <v>105.83313669678751</v>
      </c>
      <c r="S371" s="59">
        <f t="shared" si="189"/>
        <v>1044.9662648663973</v>
      </c>
      <c r="T371" s="58">
        <f t="shared" si="201"/>
        <v>8893.5408988896997</v>
      </c>
      <c r="U371" s="58">
        <f t="shared" si="183"/>
        <v>469.5665640848049</v>
      </c>
      <c r="V371" s="58">
        <f t="shared" si="184"/>
        <v>52.916568348393717</v>
      </c>
      <c r="W371" s="58">
        <f t="shared" si="202"/>
        <v>522.48313243319865</v>
      </c>
      <c r="Y371" s="84">
        <v>343</v>
      </c>
      <c r="Z371" s="85">
        <f t="shared" si="208"/>
        <v>34455.179761475134</v>
      </c>
      <c r="AA371" s="85">
        <f t="shared" si="203"/>
        <v>1819.1854694838171</v>
      </c>
      <c r="AB371" s="85">
        <f t="shared" si="204"/>
        <v>205.00831958077706</v>
      </c>
      <c r="AC371" s="85">
        <f t="shared" si="190"/>
        <v>2024.1937890645941</v>
      </c>
      <c r="AD371" s="86">
        <f t="shared" si="191"/>
        <v>456.744391764998</v>
      </c>
      <c r="AE371" s="50"/>
      <c r="AF371" s="84">
        <v>343</v>
      </c>
      <c r="AG371" s="85">
        <f t="shared" si="209"/>
        <v>14999.999999999662</v>
      </c>
      <c r="AH371" s="85">
        <f t="shared" si="192"/>
        <v>833.33333333333337</v>
      </c>
      <c r="AI371" s="85">
        <f t="shared" si="210"/>
        <v>89.249999999997996</v>
      </c>
      <c r="AJ371" s="85">
        <f t="shared" si="205"/>
        <v>922.58333333333132</v>
      </c>
      <c r="AK371" s="86">
        <f t="shared" si="193"/>
        <v>-644.86606396626473</v>
      </c>
      <c r="AM371" s="80">
        <v>343</v>
      </c>
      <c r="AN371" s="59">
        <f t="shared" si="206"/>
        <v>26680.622696669234</v>
      </c>
      <c r="AO371" s="59">
        <f t="shared" si="185"/>
        <v>1408.6996922544215</v>
      </c>
      <c r="AP371" s="59">
        <f t="shared" si="186"/>
        <v>158.74970504518197</v>
      </c>
      <c r="AQ371" s="59">
        <f t="shared" si="194"/>
        <v>1567.4493972996036</v>
      </c>
      <c r="AR371" s="59">
        <f t="shared" si="207"/>
        <v>1567.4493972996036</v>
      </c>
      <c r="AS371" s="59">
        <v>0</v>
      </c>
      <c r="AT371" s="88">
        <f>IF(Obliczenia!$D$28="nie można skorzystać z programu",0,AR371-J371)</f>
        <v>7.503331289626658E-12</v>
      </c>
    </row>
    <row r="372" spans="1:46" ht="14.1" customHeight="1" x14ac:dyDescent="0.3">
      <c r="A372" s="38"/>
      <c r="B372" s="38"/>
      <c r="C372" s="38"/>
      <c r="D372" s="80">
        <v>344</v>
      </c>
      <c r="E372" s="81">
        <f t="shared" si="195"/>
        <v>25271.923004414683</v>
      </c>
      <c r="F372" s="81">
        <f t="shared" si="196"/>
        <v>1417.0814554233286</v>
      </c>
      <c r="G372" s="81">
        <f t="shared" si="196"/>
        <v>150.36794187626737</v>
      </c>
      <c r="H372" s="81">
        <f t="shared" si="197"/>
        <v>150.36794187626728</v>
      </c>
      <c r="I372" s="81">
        <f t="shared" si="198"/>
        <v>1567.4493972995961</v>
      </c>
      <c r="J372" s="82">
        <f t="shared" si="187"/>
        <v>1567.4493972995961</v>
      </c>
      <c r="K372" s="83">
        <f t="shared" si="199"/>
        <v>0</v>
      </c>
      <c r="L372" s="59">
        <f t="shared" si="200"/>
        <v>16847.948669609788</v>
      </c>
      <c r="M372" s="59">
        <f t="shared" si="181"/>
        <v>944.72097028221913</v>
      </c>
      <c r="N372" s="59">
        <f t="shared" si="182"/>
        <v>100.24529458417824</v>
      </c>
      <c r="O372" s="59">
        <f>'Kredyt Mieszkaniowy #naStart'!$N372+'Kredyt Mieszkaniowy #naStart'!$M372</f>
        <v>1044.9662648663973</v>
      </c>
      <c r="P372" s="59">
        <v>0</v>
      </c>
      <c r="Q372" s="59">
        <f t="shared" si="188"/>
        <v>0</v>
      </c>
      <c r="R372" s="59">
        <f t="shared" si="180"/>
        <v>100.24529458417817</v>
      </c>
      <c r="S372" s="59">
        <f t="shared" si="189"/>
        <v>1044.9662648663973</v>
      </c>
      <c r="T372" s="59">
        <f t="shared" si="201"/>
        <v>8423.9743348048942</v>
      </c>
      <c r="U372" s="58">
        <f t="shared" si="183"/>
        <v>472.36048514110956</v>
      </c>
      <c r="V372" s="59">
        <f t="shared" si="184"/>
        <v>50.12264729208912</v>
      </c>
      <c r="W372" s="58">
        <f t="shared" si="202"/>
        <v>522.48313243319865</v>
      </c>
      <c r="Y372" s="84">
        <v>344</v>
      </c>
      <c r="Z372" s="85">
        <f t="shared" si="208"/>
        <v>32635.994291991316</v>
      </c>
      <c r="AA372" s="85">
        <f t="shared" si="203"/>
        <v>1830.0096230272459</v>
      </c>
      <c r="AB372" s="85">
        <f t="shared" si="204"/>
        <v>194.18416603734835</v>
      </c>
      <c r="AC372" s="85">
        <f t="shared" si="190"/>
        <v>2024.1937890645943</v>
      </c>
      <c r="AD372" s="86">
        <f t="shared" si="191"/>
        <v>456.74439176499823</v>
      </c>
      <c r="AE372" s="50"/>
      <c r="AF372" s="84">
        <v>344</v>
      </c>
      <c r="AG372" s="85">
        <f t="shared" si="209"/>
        <v>14166.666666666328</v>
      </c>
      <c r="AH372" s="85">
        <f t="shared" si="192"/>
        <v>833.33333333333337</v>
      </c>
      <c r="AI372" s="85">
        <f t="shared" si="210"/>
        <v>84.291666666664653</v>
      </c>
      <c r="AJ372" s="85">
        <f t="shared" si="205"/>
        <v>917.62499999999807</v>
      </c>
      <c r="AK372" s="86">
        <f t="shared" si="193"/>
        <v>-649.82439729959799</v>
      </c>
      <c r="AM372" s="80">
        <v>344</v>
      </c>
      <c r="AN372" s="59">
        <f t="shared" si="206"/>
        <v>25271.923004414813</v>
      </c>
      <c r="AO372" s="59">
        <f t="shared" si="185"/>
        <v>1417.0814554233361</v>
      </c>
      <c r="AP372" s="59">
        <f t="shared" si="186"/>
        <v>150.36794187626813</v>
      </c>
      <c r="AQ372" s="59">
        <f t="shared" si="194"/>
        <v>1567.4493972996042</v>
      </c>
      <c r="AR372" s="59">
        <f t="shared" si="207"/>
        <v>1567.4493972996042</v>
      </c>
      <c r="AS372" s="59">
        <v>0</v>
      </c>
      <c r="AT372" s="88">
        <f>IF(Obliczenia!$D$28="nie można skorzystać z programu",0,AR372-J372)</f>
        <v>8.1854523159563541E-12</v>
      </c>
    </row>
    <row r="373" spans="1:46" ht="14.1" customHeight="1" x14ac:dyDescent="0.3">
      <c r="A373" s="38"/>
      <c r="B373" s="38"/>
      <c r="C373" s="38"/>
      <c r="D373" s="80">
        <v>345</v>
      </c>
      <c r="E373" s="81">
        <f t="shared" si="195"/>
        <v>23854.841548991353</v>
      </c>
      <c r="F373" s="81">
        <f t="shared" si="196"/>
        <v>1425.5130900830975</v>
      </c>
      <c r="G373" s="81">
        <f t="shared" si="196"/>
        <v>141.93630721649856</v>
      </c>
      <c r="H373" s="81">
        <f t="shared" si="197"/>
        <v>141.93630721649853</v>
      </c>
      <c r="I373" s="81">
        <f t="shared" si="198"/>
        <v>1567.4493972995961</v>
      </c>
      <c r="J373" s="82">
        <f t="shared" si="187"/>
        <v>1567.4493972995961</v>
      </c>
      <c r="K373" s="83">
        <f t="shared" si="199"/>
        <v>0</v>
      </c>
      <c r="L373" s="59">
        <f t="shared" si="200"/>
        <v>15903.22769932757</v>
      </c>
      <c r="M373" s="59">
        <f t="shared" si="181"/>
        <v>950.34206005539829</v>
      </c>
      <c r="N373" s="59">
        <f t="shared" si="182"/>
        <v>94.624204810999046</v>
      </c>
      <c r="O373" s="59">
        <f>'Kredyt Mieszkaniowy #naStart'!$N373+'Kredyt Mieszkaniowy #naStart'!$M373</f>
        <v>1044.9662648663973</v>
      </c>
      <c r="P373" s="59">
        <v>0</v>
      </c>
      <c r="Q373" s="59">
        <f t="shared" si="188"/>
        <v>0</v>
      </c>
      <c r="R373" s="59">
        <f t="shared" si="180"/>
        <v>94.624204810999004</v>
      </c>
      <c r="S373" s="59">
        <f t="shared" si="189"/>
        <v>1044.9662648663973</v>
      </c>
      <c r="T373" s="58">
        <f t="shared" si="201"/>
        <v>7951.613849663785</v>
      </c>
      <c r="U373" s="58">
        <f t="shared" si="183"/>
        <v>475.17103002769915</v>
      </c>
      <c r="V373" s="58">
        <f t="shared" si="184"/>
        <v>47.312102405499523</v>
      </c>
      <c r="W373" s="58">
        <f t="shared" si="202"/>
        <v>522.48313243319865</v>
      </c>
      <c r="Y373" s="84">
        <v>345</v>
      </c>
      <c r="Z373" s="85">
        <f t="shared" si="208"/>
        <v>30805.984668964069</v>
      </c>
      <c r="AA373" s="85">
        <f t="shared" si="203"/>
        <v>1840.8981802842579</v>
      </c>
      <c r="AB373" s="85">
        <f t="shared" si="204"/>
        <v>183.29560878033621</v>
      </c>
      <c r="AC373" s="85">
        <f t="shared" si="190"/>
        <v>2024.1937890645941</v>
      </c>
      <c r="AD373" s="86">
        <f t="shared" si="191"/>
        <v>456.744391764998</v>
      </c>
      <c r="AE373" s="50"/>
      <c r="AF373" s="84">
        <v>345</v>
      </c>
      <c r="AG373" s="85">
        <f t="shared" si="209"/>
        <v>13333.333333332994</v>
      </c>
      <c r="AH373" s="85">
        <f t="shared" si="192"/>
        <v>833.33333333333337</v>
      </c>
      <c r="AI373" s="85">
        <f t="shared" si="210"/>
        <v>79.333333333331325</v>
      </c>
      <c r="AJ373" s="85">
        <f t="shared" si="205"/>
        <v>912.6666666666647</v>
      </c>
      <c r="AK373" s="86">
        <f t="shared" si="193"/>
        <v>-654.78273063293136</v>
      </c>
      <c r="AM373" s="80">
        <v>345</v>
      </c>
      <c r="AN373" s="59">
        <f t="shared" si="206"/>
        <v>23854.841548991477</v>
      </c>
      <c r="AO373" s="59">
        <f t="shared" si="185"/>
        <v>1425.5130900831045</v>
      </c>
      <c r="AP373" s="59">
        <f t="shared" si="186"/>
        <v>141.9363072164993</v>
      </c>
      <c r="AQ373" s="59">
        <f t="shared" si="194"/>
        <v>1567.4493972996038</v>
      </c>
      <c r="AR373" s="59">
        <f t="shared" si="207"/>
        <v>1567.4493972996038</v>
      </c>
      <c r="AS373" s="59">
        <v>0</v>
      </c>
      <c r="AT373" s="88">
        <f>IF(Obliczenia!$D$28="nie można skorzystać z programu",0,AR373-J373)</f>
        <v>7.73070496506989E-12</v>
      </c>
    </row>
    <row r="374" spans="1:46" ht="14.1" customHeight="1" x14ac:dyDescent="0.3">
      <c r="A374" s="38"/>
      <c r="B374" s="38"/>
      <c r="C374" s="38"/>
      <c r="D374" s="80">
        <v>346</v>
      </c>
      <c r="E374" s="81">
        <f t="shared" si="195"/>
        <v>22429.328458908258</v>
      </c>
      <c r="F374" s="81">
        <f t="shared" si="196"/>
        <v>1433.994892969092</v>
      </c>
      <c r="G374" s="81">
        <f t="shared" si="196"/>
        <v>133.45450433050414</v>
      </c>
      <c r="H374" s="81">
        <f t="shared" si="197"/>
        <v>133.45450433050422</v>
      </c>
      <c r="I374" s="81">
        <f t="shared" si="198"/>
        <v>1567.4493972995963</v>
      </c>
      <c r="J374" s="82">
        <f t="shared" si="187"/>
        <v>1567.4493972995963</v>
      </c>
      <c r="K374" s="83">
        <f t="shared" si="199"/>
        <v>0</v>
      </c>
      <c r="L374" s="59">
        <f t="shared" si="200"/>
        <v>14952.885639272172</v>
      </c>
      <c r="M374" s="59">
        <f t="shared" si="181"/>
        <v>955.996595312728</v>
      </c>
      <c r="N374" s="59">
        <f t="shared" si="182"/>
        <v>88.969669553669419</v>
      </c>
      <c r="O374" s="59">
        <f>'Kredyt Mieszkaniowy #naStart'!$N374+'Kredyt Mieszkaniowy #naStart'!$M374</f>
        <v>1044.9662648663975</v>
      </c>
      <c r="P374" s="59">
        <v>0</v>
      </c>
      <c r="Q374" s="59">
        <f t="shared" si="188"/>
        <v>0</v>
      </c>
      <c r="R374" s="59">
        <f t="shared" si="180"/>
        <v>88.969669553669519</v>
      </c>
      <c r="S374" s="59">
        <f t="shared" si="189"/>
        <v>1044.9662648663975</v>
      </c>
      <c r="T374" s="59">
        <f t="shared" si="201"/>
        <v>7476.4428196360859</v>
      </c>
      <c r="U374" s="58">
        <f t="shared" si="183"/>
        <v>477.998297656364</v>
      </c>
      <c r="V374" s="59">
        <f t="shared" si="184"/>
        <v>44.48483477683471</v>
      </c>
      <c r="W374" s="58">
        <f t="shared" si="202"/>
        <v>522.48313243319876</v>
      </c>
      <c r="Y374" s="84">
        <v>346</v>
      </c>
      <c r="Z374" s="85">
        <f t="shared" si="208"/>
        <v>28965.086488679812</v>
      </c>
      <c r="AA374" s="85">
        <f t="shared" si="203"/>
        <v>1851.8515244569496</v>
      </c>
      <c r="AB374" s="85">
        <f t="shared" si="204"/>
        <v>172.34226460764489</v>
      </c>
      <c r="AC374" s="85">
        <f t="shared" si="190"/>
        <v>2024.1937890645945</v>
      </c>
      <c r="AD374" s="86">
        <f t="shared" si="191"/>
        <v>456.74439176499823</v>
      </c>
      <c r="AE374" s="50"/>
      <c r="AF374" s="84">
        <v>346</v>
      </c>
      <c r="AG374" s="85">
        <f t="shared" si="209"/>
        <v>12499.99999999966</v>
      </c>
      <c r="AH374" s="85">
        <f t="shared" si="192"/>
        <v>833.33333333333337</v>
      </c>
      <c r="AI374" s="85">
        <f t="shared" si="210"/>
        <v>74.374999999997982</v>
      </c>
      <c r="AJ374" s="85">
        <f t="shared" si="205"/>
        <v>907.70833333333132</v>
      </c>
      <c r="AK374" s="86">
        <f t="shared" si="193"/>
        <v>-659.74106396626496</v>
      </c>
      <c r="AM374" s="80">
        <v>346</v>
      </c>
      <c r="AN374" s="59">
        <f t="shared" si="206"/>
        <v>22429.328458908371</v>
      </c>
      <c r="AO374" s="59">
        <f t="shared" si="185"/>
        <v>1433.9948929690991</v>
      </c>
      <c r="AP374" s="59">
        <f t="shared" si="186"/>
        <v>133.45450433050482</v>
      </c>
      <c r="AQ374" s="59">
        <f t="shared" si="194"/>
        <v>1567.4493972996038</v>
      </c>
      <c r="AR374" s="59">
        <f t="shared" si="207"/>
        <v>1567.4493972996038</v>
      </c>
      <c r="AS374" s="59">
        <v>0</v>
      </c>
      <c r="AT374" s="88">
        <f>IF(Obliczenia!$D$28="nie można skorzystać z programu",0,AR374-J374)</f>
        <v>7.503331289626658E-12</v>
      </c>
    </row>
    <row r="375" spans="1:46" ht="14.1" customHeight="1" x14ac:dyDescent="0.3">
      <c r="A375" s="38"/>
      <c r="B375" s="38"/>
      <c r="C375" s="38"/>
      <c r="D375" s="80">
        <v>347</v>
      </c>
      <c r="E375" s="81">
        <f t="shared" si="195"/>
        <v>20995.333565939167</v>
      </c>
      <c r="F375" s="81">
        <f t="shared" si="196"/>
        <v>1442.5271625822581</v>
      </c>
      <c r="G375" s="81">
        <f t="shared" si="196"/>
        <v>124.92223471733806</v>
      </c>
      <c r="H375" s="81">
        <f t="shared" si="197"/>
        <v>124.92223471733814</v>
      </c>
      <c r="I375" s="81">
        <f t="shared" si="198"/>
        <v>1567.4493972995963</v>
      </c>
      <c r="J375" s="82">
        <f t="shared" si="187"/>
        <v>1567.4493972995963</v>
      </c>
      <c r="K375" s="83">
        <f t="shared" si="199"/>
        <v>0</v>
      </c>
      <c r="L375" s="59">
        <f t="shared" si="200"/>
        <v>13996.889043959443</v>
      </c>
      <c r="M375" s="59">
        <f t="shared" si="181"/>
        <v>961.68477505483872</v>
      </c>
      <c r="N375" s="59">
        <f t="shared" si="182"/>
        <v>83.2814898115587</v>
      </c>
      <c r="O375" s="59">
        <f>'Kredyt Mieszkaniowy #naStart'!$N375+'Kredyt Mieszkaniowy #naStart'!$M375</f>
        <v>1044.9662648663975</v>
      </c>
      <c r="P375" s="59">
        <v>0</v>
      </c>
      <c r="Q375" s="59">
        <f t="shared" si="188"/>
        <v>0</v>
      </c>
      <c r="R375" s="59">
        <f t="shared" si="180"/>
        <v>83.281489811558799</v>
      </c>
      <c r="S375" s="59">
        <f t="shared" si="189"/>
        <v>1044.9662648663975</v>
      </c>
      <c r="T375" s="58">
        <f t="shared" si="201"/>
        <v>6998.4445219797217</v>
      </c>
      <c r="U375" s="58">
        <f t="shared" si="183"/>
        <v>480.84238752741936</v>
      </c>
      <c r="V375" s="58">
        <f t="shared" si="184"/>
        <v>41.64074490577935</v>
      </c>
      <c r="W375" s="58">
        <f t="shared" si="202"/>
        <v>522.48313243319876</v>
      </c>
      <c r="Y375" s="84">
        <v>347</v>
      </c>
      <c r="Z375" s="85">
        <f t="shared" si="208"/>
        <v>27113.234964222862</v>
      </c>
      <c r="AA375" s="85">
        <f t="shared" si="203"/>
        <v>1862.8700410274682</v>
      </c>
      <c r="AB375" s="85">
        <f t="shared" si="204"/>
        <v>161.32374803712605</v>
      </c>
      <c r="AC375" s="85">
        <f t="shared" si="190"/>
        <v>2024.1937890645943</v>
      </c>
      <c r="AD375" s="86">
        <f t="shared" si="191"/>
        <v>456.744391764998</v>
      </c>
      <c r="AE375" s="50"/>
      <c r="AF375" s="84">
        <v>347</v>
      </c>
      <c r="AG375" s="85">
        <f t="shared" si="209"/>
        <v>11666.666666666326</v>
      </c>
      <c r="AH375" s="85">
        <f t="shared" si="192"/>
        <v>833.33333333333337</v>
      </c>
      <c r="AI375" s="85">
        <f t="shared" si="210"/>
        <v>69.416666666664639</v>
      </c>
      <c r="AJ375" s="85">
        <f t="shared" si="205"/>
        <v>902.74999999999795</v>
      </c>
      <c r="AK375" s="86">
        <f t="shared" si="193"/>
        <v>-664.69939729959833</v>
      </c>
      <c r="AM375" s="80">
        <v>347</v>
      </c>
      <c r="AN375" s="59">
        <f t="shared" si="206"/>
        <v>20995.333565939272</v>
      </c>
      <c r="AO375" s="59">
        <f t="shared" si="185"/>
        <v>1442.5271625822652</v>
      </c>
      <c r="AP375" s="59">
        <f t="shared" si="186"/>
        <v>124.92223471733867</v>
      </c>
      <c r="AQ375" s="59">
        <f t="shared" si="194"/>
        <v>1567.4493972996038</v>
      </c>
      <c r="AR375" s="59">
        <f t="shared" si="207"/>
        <v>1567.4493972996038</v>
      </c>
      <c r="AS375" s="59">
        <v>0</v>
      </c>
      <c r="AT375" s="88">
        <f>IF(Obliczenia!$D$28="nie można skorzystać z programu",0,AR375-J375)</f>
        <v>7.503331289626658E-12</v>
      </c>
    </row>
    <row r="376" spans="1:46" ht="14.1" customHeight="1" x14ac:dyDescent="0.3">
      <c r="A376" s="38"/>
      <c r="B376" s="38"/>
      <c r="C376" s="38"/>
      <c r="D376" s="80">
        <v>348</v>
      </c>
      <c r="E376" s="81">
        <f t="shared" si="195"/>
        <v>19552.806403356906</v>
      </c>
      <c r="F376" s="81">
        <f t="shared" si="196"/>
        <v>1451.1101991996222</v>
      </c>
      <c r="G376" s="81">
        <f t="shared" si="196"/>
        <v>116.3391980999736</v>
      </c>
      <c r="H376" s="81">
        <f t="shared" si="197"/>
        <v>116.33919809997349</v>
      </c>
      <c r="I376" s="81">
        <f t="shared" si="198"/>
        <v>1567.4493972995956</v>
      </c>
      <c r="J376" s="82">
        <f t="shared" si="187"/>
        <v>1567.4493972995956</v>
      </c>
      <c r="K376" s="83">
        <f t="shared" si="199"/>
        <v>0</v>
      </c>
      <c r="L376" s="59">
        <f t="shared" si="200"/>
        <v>13035.204268904605</v>
      </c>
      <c r="M376" s="59">
        <f t="shared" si="181"/>
        <v>967.40679946641478</v>
      </c>
      <c r="N376" s="59">
        <f t="shared" si="182"/>
        <v>77.5594653999824</v>
      </c>
      <c r="O376" s="59">
        <f>'Kredyt Mieszkaniowy #naStart'!$N376+'Kredyt Mieszkaniowy #naStart'!$M376</f>
        <v>1044.9662648663971</v>
      </c>
      <c r="P376" s="59">
        <v>0</v>
      </c>
      <c r="Q376" s="59">
        <f t="shared" si="188"/>
        <v>0</v>
      </c>
      <c r="R376" s="59">
        <f t="shared" si="180"/>
        <v>77.559465399982287</v>
      </c>
      <c r="S376" s="59">
        <f t="shared" si="189"/>
        <v>1044.9662648663971</v>
      </c>
      <c r="T376" s="59">
        <f t="shared" si="201"/>
        <v>6517.6021344523024</v>
      </c>
      <c r="U376" s="58">
        <f t="shared" si="183"/>
        <v>483.70339973320739</v>
      </c>
      <c r="V376" s="59">
        <f t="shared" si="184"/>
        <v>38.7797326999912</v>
      </c>
      <c r="W376" s="58">
        <f t="shared" si="202"/>
        <v>522.48313243319853</v>
      </c>
      <c r="Y376" s="84">
        <v>348</v>
      </c>
      <c r="Z376" s="85">
        <f t="shared" si="208"/>
        <v>25250.364923195393</v>
      </c>
      <c r="AA376" s="85">
        <f t="shared" si="203"/>
        <v>1873.9541177715814</v>
      </c>
      <c r="AB376" s="85">
        <f t="shared" si="204"/>
        <v>150.23967129301261</v>
      </c>
      <c r="AC376" s="85">
        <f t="shared" si="190"/>
        <v>2024.1937890645941</v>
      </c>
      <c r="AD376" s="86">
        <f t="shared" si="191"/>
        <v>456.74439176499845</v>
      </c>
      <c r="AE376" s="50"/>
      <c r="AF376" s="84">
        <v>348</v>
      </c>
      <c r="AG376" s="85">
        <f t="shared" si="209"/>
        <v>10833.333333332992</v>
      </c>
      <c r="AH376" s="85">
        <f t="shared" si="192"/>
        <v>833.33333333333337</v>
      </c>
      <c r="AI376" s="85">
        <f t="shared" si="210"/>
        <v>64.458333333331311</v>
      </c>
      <c r="AJ376" s="85">
        <f t="shared" si="205"/>
        <v>897.7916666666647</v>
      </c>
      <c r="AK376" s="86">
        <f t="shared" si="193"/>
        <v>-669.65773063293091</v>
      </c>
      <c r="AM376" s="80">
        <v>348</v>
      </c>
      <c r="AN376" s="59">
        <f t="shared" si="206"/>
        <v>19552.806403357008</v>
      </c>
      <c r="AO376" s="59">
        <f t="shared" si="185"/>
        <v>1451.1101991996297</v>
      </c>
      <c r="AP376" s="59">
        <f t="shared" si="186"/>
        <v>116.33919809997421</v>
      </c>
      <c r="AQ376" s="59">
        <f t="shared" si="194"/>
        <v>1567.449397299604</v>
      </c>
      <c r="AR376" s="59">
        <f t="shared" si="207"/>
        <v>1567.449397299604</v>
      </c>
      <c r="AS376" s="59">
        <v>0</v>
      </c>
      <c r="AT376" s="88">
        <f>IF(Obliczenia!$D$28="nie można skorzystać z programu",0,AR376-J376)</f>
        <v>8.4128259913995862E-12</v>
      </c>
    </row>
    <row r="377" spans="1:46" ht="14.1" customHeight="1" x14ac:dyDescent="0.3">
      <c r="A377" s="38"/>
      <c r="B377" s="38"/>
      <c r="C377" s="38"/>
      <c r="D377" s="80">
        <v>349</v>
      </c>
      <c r="E377" s="81">
        <f t="shared" si="195"/>
        <v>18101.696204157284</v>
      </c>
      <c r="F377" s="81">
        <f t="shared" si="196"/>
        <v>1459.7443048848604</v>
      </c>
      <c r="G377" s="81">
        <f t="shared" si="196"/>
        <v>107.70509241473587</v>
      </c>
      <c r="H377" s="81">
        <f t="shared" si="197"/>
        <v>107.7050924147359</v>
      </c>
      <c r="I377" s="81">
        <f t="shared" si="198"/>
        <v>1567.4493972995963</v>
      </c>
      <c r="J377" s="82">
        <f t="shared" si="187"/>
        <v>1567.4493972995963</v>
      </c>
      <c r="K377" s="83">
        <f t="shared" si="199"/>
        <v>0</v>
      </c>
      <c r="L377" s="59">
        <f t="shared" si="200"/>
        <v>12067.79746943819</v>
      </c>
      <c r="M377" s="59">
        <f t="shared" si="181"/>
        <v>973.16286992324024</v>
      </c>
      <c r="N377" s="59">
        <f t="shared" si="182"/>
        <v>71.803394943157244</v>
      </c>
      <c r="O377" s="59">
        <f>'Kredyt Mieszkaniowy #naStart'!$N377+'Kredyt Mieszkaniowy #naStart'!$M377</f>
        <v>1044.9662648663975</v>
      </c>
      <c r="P377" s="59">
        <v>0</v>
      </c>
      <c r="Q377" s="59">
        <f t="shared" si="188"/>
        <v>0</v>
      </c>
      <c r="R377" s="59">
        <f t="shared" si="180"/>
        <v>71.803394943157286</v>
      </c>
      <c r="S377" s="59">
        <f t="shared" si="189"/>
        <v>1044.9662648663975</v>
      </c>
      <c r="T377" s="58">
        <f t="shared" si="201"/>
        <v>6033.898734719095</v>
      </c>
      <c r="U377" s="58">
        <f t="shared" si="183"/>
        <v>486.58143496162012</v>
      </c>
      <c r="V377" s="58">
        <f t="shared" si="184"/>
        <v>35.901697471578622</v>
      </c>
      <c r="W377" s="58">
        <f t="shared" si="202"/>
        <v>522.48313243319876</v>
      </c>
      <c r="Y377" s="84">
        <v>349</v>
      </c>
      <c r="Z377" s="85">
        <f t="shared" si="208"/>
        <v>23376.410805423813</v>
      </c>
      <c r="AA377" s="85">
        <f t="shared" si="203"/>
        <v>1885.1041447723228</v>
      </c>
      <c r="AB377" s="85">
        <f t="shared" si="204"/>
        <v>139.08964429227169</v>
      </c>
      <c r="AC377" s="85">
        <f t="shared" si="190"/>
        <v>2024.1937890645945</v>
      </c>
      <c r="AD377" s="86">
        <f t="shared" si="191"/>
        <v>456.74439176499823</v>
      </c>
      <c r="AE377" s="50"/>
      <c r="AF377" s="84">
        <v>349</v>
      </c>
      <c r="AG377" s="85">
        <f t="shared" si="209"/>
        <v>9999.999999999658</v>
      </c>
      <c r="AH377" s="85">
        <f t="shared" si="192"/>
        <v>833.33333333333337</v>
      </c>
      <c r="AI377" s="85">
        <f t="shared" si="210"/>
        <v>59.499999999997968</v>
      </c>
      <c r="AJ377" s="85">
        <f t="shared" si="205"/>
        <v>892.83333333333132</v>
      </c>
      <c r="AK377" s="86">
        <f t="shared" si="193"/>
        <v>-674.61606396626496</v>
      </c>
      <c r="AM377" s="80">
        <v>349</v>
      </c>
      <c r="AN377" s="59">
        <f t="shared" si="206"/>
        <v>18101.696204157379</v>
      </c>
      <c r="AO377" s="59">
        <f t="shared" si="185"/>
        <v>1459.7443048848675</v>
      </c>
      <c r="AP377" s="59">
        <f t="shared" si="186"/>
        <v>107.7050924147364</v>
      </c>
      <c r="AQ377" s="59">
        <f t="shared" si="194"/>
        <v>1567.4493972996038</v>
      </c>
      <c r="AR377" s="59">
        <f t="shared" si="207"/>
        <v>1567.4493972996038</v>
      </c>
      <c r="AS377" s="59">
        <v>0</v>
      </c>
      <c r="AT377" s="88">
        <f>IF(Obliczenia!$D$28="nie można skorzystać z programu",0,AR377-J377)</f>
        <v>7.503331289626658E-12</v>
      </c>
    </row>
    <row r="378" spans="1:46" ht="14.1" customHeight="1" x14ac:dyDescent="0.3">
      <c r="A378" s="38"/>
      <c r="B378" s="38"/>
      <c r="C378" s="38"/>
      <c r="D378" s="80">
        <v>350</v>
      </c>
      <c r="E378" s="81">
        <f t="shared" si="195"/>
        <v>16641.951899272426</v>
      </c>
      <c r="F378" s="81">
        <f t="shared" si="196"/>
        <v>1468.4297834989252</v>
      </c>
      <c r="G378" s="81">
        <f t="shared" si="196"/>
        <v>99.019613800670925</v>
      </c>
      <c r="H378" s="81">
        <f t="shared" si="197"/>
        <v>99.019613800670896</v>
      </c>
      <c r="I378" s="81">
        <f t="shared" si="198"/>
        <v>1567.4493972995961</v>
      </c>
      <c r="J378" s="82">
        <f t="shared" si="187"/>
        <v>1567.4493972995961</v>
      </c>
      <c r="K378" s="83">
        <f t="shared" si="199"/>
        <v>0</v>
      </c>
      <c r="L378" s="59">
        <f t="shared" si="200"/>
        <v>11094.63459951495</v>
      </c>
      <c r="M378" s="59">
        <f t="shared" si="181"/>
        <v>978.95318899928338</v>
      </c>
      <c r="N378" s="59">
        <f t="shared" si="182"/>
        <v>66.013075867113955</v>
      </c>
      <c r="O378" s="59">
        <f>'Kredyt Mieszkaniowy #naStart'!$N378+'Kredyt Mieszkaniowy #naStart'!$M378</f>
        <v>1044.9662648663973</v>
      </c>
      <c r="P378" s="59">
        <v>0</v>
      </c>
      <c r="Q378" s="59">
        <f t="shared" si="188"/>
        <v>0</v>
      </c>
      <c r="R378" s="59">
        <f t="shared" si="180"/>
        <v>66.013075867113912</v>
      </c>
      <c r="S378" s="59">
        <f t="shared" si="189"/>
        <v>1044.9662648663973</v>
      </c>
      <c r="T378" s="59">
        <f t="shared" si="201"/>
        <v>5547.3172997574748</v>
      </c>
      <c r="U378" s="58">
        <f t="shared" si="183"/>
        <v>489.47659449964169</v>
      </c>
      <c r="V378" s="59">
        <f t="shared" si="184"/>
        <v>33.006537933556977</v>
      </c>
      <c r="W378" s="58">
        <f t="shared" si="202"/>
        <v>522.48313243319865</v>
      </c>
      <c r="Y378" s="84">
        <v>350</v>
      </c>
      <c r="Z378" s="85">
        <f t="shared" si="208"/>
        <v>21491.306660651491</v>
      </c>
      <c r="AA378" s="85">
        <f t="shared" si="203"/>
        <v>1896.3205144337182</v>
      </c>
      <c r="AB378" s="85">
        <f t="shared" si="204"/>
        <v>127.87327463087638</v>
      </c>
      <c r="AC378" s="85">
        <f t="shared" si="190"/>
        <v>2024.1937890645945</v>
      </c>
      <c r="AD378" s="86">
        <f t="shared" si="191"/>
        <v>456.74439176499845</v>
      </c>
      <c r="AE378" s="50"/>
      <c r="AF378" s="84">
        <v>350</v>
      </c>
      <c r="AG378" s="85">
        <f t="shared" si="209"/>
        <v>9166.6666666663241</v>
      </c>
      <c r="AH378" s="85">
        <f t="shared" si="192"/>
        <v>833.33333333333337</v>
      </c>
      <c r="AI378" s="85">
        <f t="shared" si="210"/>
        <v>54.541666666664632</v>
      </c>
      <c r="AJ378" s="85">
        <f t="shared" si="205"/>
        <v>887.87499999999795</v>
      </c>
      <c r="AK378" s="86">
        <f t="shared" si="193"/>
        <v>-679.5743972995981</v>
      </c>
      <c r="AM378" s="80">
        <v>350</v>
      </c>
      <c r="AN378" s="59">
        <f t="shared" si="206"/>
        <v>16641.95189927251</v>
      </c>
      <c r="AO378" s="59">
        <f t="shared" si="185"/>
        <v>1468.4297834989329</v>
      </c>
      <c r="AP378" s="59">
        <f t="shared" si="186"/>
        <v>99.019613800671436</v>
      </c>
      <c r="AQ378" s="59">
        <f t="shared" si="194"/>
        <v>1567.4493972996042</v>
      </c>
      <c r="AR378" s="59">
        <f t="shared" si="207"/>
        <v>1567.4493972996042</v>
      </c>
      <c r="AS378" s="59">
        <v>0</v>
      </c>
      <c r="AT378" s="88">
        <f>IF(Obliczenia!$D$28="nie można skorzystać z programu",0,AR378-J378)</f>
        <v>8.1854523159563541E-12</v>
      </c>
    </row>
    <row r="379" spans="1:46" ht="14.1" customHeight="1" x14ac:dyDescent="0.3">
      <c r="A379" s="38"/>
      <c r="B379" s="38"/>
      <c r="C379" s="38"/>
      <c r="D379" s="80">
        <v>351</v>
      </c>
      <c r="E379" s="81">
        <f t="shared" si="195"/>
        <v>15173.5221157735</v>
      </c>
      <c r="F379" s="81">
        <f t="shared" si="196"/>
        <v>1477.1669407107436</v>
      </c>
      <c r="G379" s="81">
        <f t="shared" si="196"/>
        <v>90.282456588852327</v>
      </c>
      <c r="H379" s="81">
        <f t="shared" si="197"/>
        <v>90.282456588852398</v>
      </c>
      <c r="I379" s="81">
        <f t="shared" si="198"/>
        <v>1567.4493972995961</v>
      </c>
      <c r="J379" s="82">
        <f t="shared" si="187"/>
        <v>1567.4493972995961</v>
      </c>
      <c r="K379" s="83">
        <f t="shared" si="199"/>
        <v>0</v>
      </c>
      <c r="L379" s="59">
        <f t="shared" si="200"/>
        <v>10115.681410515666</v>
      </c>
      <c r="M379" s="59">
        <f t="shared" si="181"/>
        <v>984.77796047382901</v>
      </c>
      <c r="N379" s="59">
        <f t="shared" si="182"/>
        <v>60.18830439256822</v>
      </c>
      <c r="O379" s="59">
        <f>'Kredyt Mieszkaniowy #naStart'!$N379+'Kredyt Mieszkaniowy #naStart'!$M379</f>
        <v>1044.9662648663973</v>
      </c>
      <c r="P379" s="59">
        <v>0</v>
      </c>
      <c r="Q379" s="59">
        <f t="shared" si="188"/>
        <v>0</v>
      </c>
      <c r="R379" s="59">
        <f t="shared" si="180"/>
        <v>60.188304392568284</v>
      </c>
      <c r="S379" s="59">
        <f t="shared" si="189"/>
        <v>1044.9662648663973</v>
      </c>
      <c r="T379" s="58">
        <f t="shared" si="201"/>
        <v>5057.8407052578332</v>
      </c>
      <c r="U379" s="58">
        <f t="shared" si="183"/>
        <v>492.38898023691451</v>
      </c>
      <c r="V379" s="58">
        <f t="shared" si="184"/>
        <v>30.09415219628411</v>
      </c>
      <c r="W379" s="58">
        <f t="shared" si="202"/>
        <v>522.48313243319865</v>
      </c>
      <c r="Y379" s="84">
        <v>351</v>
      </c>
      <c r="Z379" s="85">
        <f t="shared" si="208"/>
        <v>19594.986146217772</v>
      </c>
      <c r="AA379" s="85">
        <f t="shared" si="203"/>
        <v>1907.6036214945984</v>
      </c>
      <c r="AB379" s="85">
        <f t="shared" si="204"/>
        <v>116.59016756999576</v>
      </c>
      <c r="AC379" s="85">
        <f t="shared" si="190"/>
        <v>2024.1937890645943</v>
      </c>
      <c r="AD379" s="86">
        <f t="shared" si="191"/>
        <v>456.74439176499823</v>
      </c>
      <c r="AE379" s="50"/>
      <c r="AF379" s="84">
        <v>351</v>
      </c>
      <c r="AG379" s="85">
        <f t="shared" si="209"/>
        <v>8333.3333333329902</v>
      </c>
      <c r="AH379" s="85">
        <f t="shared" si="192"/>
        <v>833.33333333333337</v>
      </c>
      <c r="AI379" s="85">
        <f t="shared" si="210"/>
        <v>49.583333333331296</v>
      </c>
      <c r="AJ379" s="85">
        <f t="shared" si="205"/>
        <v>882.9166666666647</v>
      </c>
      <c r="AK379" s="86">
        <f t="shared" si="193"/>
        <v>-684.53273063293136</v>
      </c>
      <c r="AM379" s="80">
        <v>351</v>
      </c>
      <c r="AN379" s="59">
        <f t="shared" si="206"/>
        <v>15173.522115773576</v>
      </c>
      <c r="AO379" s="59">
        <f t="shared" si="185"/>
        <v>1477.1669407107511</v>
      </c>
      <c r="AP379" s="59">
        <f t="shared" si="186"/>
        <v>90.282456588852781</v>
      </c>
      <c r="AQ379" s="59">
        <f t="shared" si="194"/>
        <v>1567.4493972996038</v>
      </c>
      <c r="AR379" s="59">
        <f t="shared" si="207"/>
        <v>1567.4493972996038</v>
      </c>
      <c r="AS379" s="59">
        <v>0</v>
      </c>
      <c r="AT379" s="88">
        <f>IF(Obliczenia!$D$28="nie można skorzystać z programu",0,AR379-J379)</f>
        <v>7.73070496506989E-12</v>
      </c>
    </row>
    <row r="380" spans="1:46" ht="14.1" customHeight="1" x14ac:dyDescent="0.3">
      <c r="A380" s="38"/>
      <c r="B380" s="38"/>
      <c r="C380" s="38"/>
      <c r="D380" s="80">
        <v>352</v>
      </c>
      <c r="E380" s="81">
        <f t="shared" si="195"/>
        <v>13696.355175062756</v>
      </c>
      <c r="F380" s="81">
        <f t="shared" si="196"/>
        <v>1485.9560840079725</v>
      </c>
      <c r="G380" s="81">
        <f t="shared" si="196"/>
        <v>81.493313291623394</v>
      </c>
      <c r="H380" s="81">
        <f t="shared" si="197"/>
        <v>81.493313291623465</v>
      </c>
      <c r="I380" s="81">
        <f t="shared" si="198"/>
        <v>1567.4493972995961</v>
      </c>
      <c r="J380" s="82">
        <f t="shared" si="187"/>
        <v>1567.4493972995961</v>
      </c>
      <c r="K380" s="83">
        <f t="shared" si="199"/>
        <v>0</v>
      </c>
      <c r="L380" s="59">
        <f t="shared" si="200"/>
        <v>9130.9034500418365</v>
      </c>
      <c r="M380" s="59">
        <f t="shared" si="181"/>
        <v>990.63738933864829</v>
      </c>
      <c r="N380" s="59">
        <f t="shared" si="182"/>
        <v>54.328875527748927</v>
      </c>
      <c r="O380" s="59">
        <f>'Kredyt Mieszkaniowy #naStart'!$N380+'Kredyt Mieszkaniowy #naStart'!$M380</f>
        <v>1044.9662648663973</v>
      </c>
      <c r="P380" s="59">
        <v>0</v>
      </c>
      <c r="Q380" s="59">
        <f t="shared" si="188"/>
        <v>0</v>
      </c>
      <c r="R380" s="59">
        <f t="shared" si="180"/>
        <v>54.328875527749005</v>
      </c>
      <c r="S380" s="59">
        <f t="shared" si="189"/>
        <v>1044.9662648663973</v>
      </c>
      <c r="T380" s="59">
        <f t="shared" si="201"/>
        <v>4565.4517250209183</v>
      </c>
      <c r="U380" s="58">
        <f t="shared" si="183"/>
        <v>495.31869466932415</v>
      </c>
      <c r="V380" s="59">
        <f t="shared" si="184"/>
        <v>27.164437763874464</v>
      </c>
      <c r="W380" s="58">
        <f t="shared" si="202"/>
        <v>522.48313243319865</v>
      </c>
      <c r="Y380" s="84">
        <v>352</v>
      </c>
      <c r="Z380" s="85">
        <f t="shared" si="208"/>
        <v>17687.382524723173</v>
      </c>
      <c r="AA380" s="85">
        <f t="shared" si="203"/>
        <v>1918.9538630424911</v>
      </c>
      <c r="AB380" s="85">
        <f t="shared" si="204"/>
        <v>105.23992602210288</v>
      </c>
      <c r="AC380" s="85">
        <f t="shared" si="190"/>
        <v>2024.1937890645941</v>
      </c>
      <c r="AD380" s="86">
        <f t="shared" si="191"/>
        <v>456.744391764998</v>
      </c>
      <c r="AE380" s="50"/>
      <c r="AF380" s="84">
        <v>352</v>
      </c>
      <c r="AG380" s="85">
        <f t="shared" si="209"/>
        <v>7499.9999999996571</v>
      </c>
      <c r="AH380" s="85">
        <f t="shared" si="192"/>
        <v>833.33333333333337</v>
      </c>
      <c r="AI380" s="85">
        <f t="shared" si="210"/>
        <v>44.624999999997961</v>
      </c>
      <c r="AJ380" s="85">
        <f t="shared" si="205"/>
        <v>877.95833333333132</v>
      </c>
      <c r="AK380" s="86">
        <f t="shared" si="193"/>
        <v>-689.49106396626473</v>
      </c>
      <c r="AM380" s="80">
        <v>352</v>
      </c>
      <c r="AN380" s="59">
        <f t="shared" si="206"/>
        <v>13696.355175062825</v>
      </c>
      <c r="AO380" s="59">
        <f t="shared" si="185"/>
        <v>1485.9560840079796</v>
      </c>
      <c r="AP380" s="59">
        <f t="shared" si="186"/>
        <v>81.493313291623807</v>
      </c>
      <c r="AQ380" s="59">
        <f t="shared" si="194"/>
        <v>1567.4493972996033</v>
      </c>
      <c r="AR380" s="59">
        <f t="shared" si="207"/>
        <v>1567.4493972996033</v>
      </c>
      <c r="AS380" s="59">
        <v>0</v>
      </c>
      <c r="AT380" s="88">
        <f>IF(Obliczenia!$D$28="nie można skorzystać z programu",0,AR380-J380)</f>
        <v>7.2759576141834259E-12</v>
      </c>
    </row>
    <row r="381" spans="1:46" ht="14.1" customHeight="1" x14ac:dyDescent="0.3">
      <c r="A381" s="38"/>
      <c r="B381" s="38"/>
      <c r="C381" s="38"/>
      <c r="D381" s="80">
        <v>353</v>
      </c>
      <c r="E381" s="81">
        <f t="shared" si="195"/>
        <v>12210.399091054784</v>
      </c>
      <c r="F381" s="81">
        <f t="shared" si="196"/>
        <v>1494.79752270782</v>
      </c>
      <c r="G381" s="81">
        <f t="shared" si="196"/>
        <v>72.651874591775965</v>
      </c>
      <c r="H381" s="81">
        <f t="shared" si="197"/>
        <v>72.65187459177595</v>
      </c>
      <c r="I381" s="81">
        <f t="shared" si="198"/>
        <v>1567.4493972995961</v>
      </c>
      <c r="J381" s="82">
        <f t="shared" si="187"/>
        <v>1567.4493972995961</v>
      </c>
      <c r="K381" s="83">
        <f t="shared" si="199"/>
        <v>0</v>
      </c>
      <c r="L381" s="59">
        <f t="shared" si="200"/>
        <v>8140.2660607031885</v>
      </c>
      <c r="M381" s="59">
        <f t="shared" si="181"/>
        <v>996.53168180521334</v>
      </c>
      <c r="N381" s="59">
        <f t="shared" si="182"/>
        <v>48.434583061183979</v>
      </c>
      <c r="O381" s="59">
        <f>'Kredyt Mieszkaniowy #naStart'!$N381+'Kredyt Mieszkaniowy #naStart'!$M381</f>
        <v>1044.9662648663973</v>
      </c>
      <c r="P381" s="59">
        <v>0</v>
      </c>
      <c r="Q381" s="59">
        <f t="shared" si="188"/>
        <v>0</v>
      </c>
      <c r="R381" s="59">
        <f t="shared" ref="R381:R388" si="211">S381-M381</f>
        <v>48.434583061183957</v>
      </c>
      <c r="S381" s="59">
        <f t="shared" si="189"/>
        <v>1044.9662648663973</v>
      </c>
      <c r="T381" s="58">
        <f t="shared" si="201"/>
        <v>4070.1330303515942</v>
      </c>
      <c r="U381" s="58">
        <f t="shared" si="183"/>
        <v>498.26584090260667</v>
      </c>
      <c r="V381" s="58">
        <f t="shared" si="184"/>
        <v>24.217291530591989</v>
      </c>
      <c r="W381" s="58">
        <f t="shared" si="202"/>
        <v>522.48313243319865</v>
      </c>
      <c r="Y381" s="84">
        <v>353</v>
      </c>
      <c r="Z381" s="85">
        <f t="shared" si="208"/>
        <v>15768.428661680682</v>
      </c>
      <c r="AA381" s="85">
        <f t="shared" si="203"/>
        <v>1930.3716385275941</v>
      </c>
      <c r="AB381" s="85">
        <f t="shared" si="204"/>
        <v>93.822150537000056</v>
      </c>
      <c r="AC381" s="85">
        <f t="shared" si="190"/>
        <v>2024.1937890645941</v>
      </c>
      <c r="AD381" s="86">
        <f t="shared" si="191"/>
        <v>456.744391764998</v>
      </c>
      <c r="AE381" s="50"/>
      <c r="AF381" s="84">
        <v>353</v>
      </c>
      <c r="AG381" s="85">
        <f t="shared" si="209"/>
        <v>6666.6666666663241</v>
      </c>
      <c r="AH381" s="85">
        <f t="shared" si="192"/>
        <v>833.33333333333337</v>
      </c>
      <c r="AI381" s="85">
        <f t="shared" si="210"/>
        <v>39.666666666664632</v>
      </c>
      <c r="AJ381" s="85">
        <f t="shared" si="205"/>
        <v>872.99999999999795</v>
      </c>
      <c r="AK381" s="86">
        <f t="shared" si="193"/>
        <v>-694.4493972995981</v>
      </c>
      <c r="AM381" s="80">
        <v>353</v>
      </c>
      <c r="AN381" s="59">
        <f t="shared" si="206"/>
        <v>12210.399091054845</v>
      </c>
      <c r="AO381" s="59">
        <f t="shared" si="185"/>
        <v>1494.797522707828</v>
      </c>
      <c r="AP381" s="59">
        <f t="shared" si="186"/>
        <v>72.651874591776334</v>
      </c>
      <c r="AQ381" s="59">
        <f t="shared" si="194"/>
        <v>1567.4493972996042</v>
      </c>
      <c r="AR381" s="59">
        <f t="shared" si="207"/>
        <v>1567.4493972996042</v>
      </c>
      <c r="AS381" s="59">
        <v>0</v>
      </c>
      <c r="AT381" s="88">
        <f>IF(Obliczenia!$D$28="nie można skorzystać z programu",0,AR381-J381)</f>
        <v>8.1854523159563541E-12</v>
      </c>
    </row>
    <row r="382" spans="1:46" ht="14.1" customHeight="1" x14ac:dyDescent="0.3">
      <c r="A382" s="38"/>
      <c r="B382" s="38"/>
      <c r="C382" s="38"/>
      <c r="D382" s="80">
        <v>354</v>
      </c>
      <c r="E382" s="81">
        <f t="shared" si="195"/>
        <v>10715.601568346963</v>
      </c>
      <c r="F382" s="81">
        <f t="shared" si="196"/>
        <v>1503.6915679679319</v>
      </c>
      <c r="G382" s="81">
        <f t="shared" si="196"/>
        <v>63.757829331664425</v>
      </c>
      <c r="H382" s="81">
        <f t="shared" si="197"/>
        <v>63.757829331664468</v>
      </c>
      <c r="I382" s="81">
        <f t="shared" si="198"/>
        <v>1567.4493972995963</v>
      </c>
      <c r="J382" s="82">
        <f t="shared" si="187"/>
        <v>1567.4493972995963</v>
      </c>
      <c r="K382" s="83">
        <f t="shared" si="199"/>
        <v>0</v>
      </c>
      <c r="L382" s="59">
        <f t="shared" si="200"/>
        <v>7143.7343788979751</v>
      </c>
      <c r="M382" s="59">
        <f t="shared" si="181"/>
        <v>1002.4610453119545</v>
      </c>
      <c r="N382" s="59">
        <f t="shared" si="182"/>
        <v>42.505219554442952</v>
      </c>
      <c r="O382" s="59">
        <f>'Kredyt Mieszkaniowy #naStart'!$N382+'Kredyt Mieszkaniowy #naStart'!$M382</f>
        <v>1044.9662648663975</v>
      </c>
      <c r="P382" s="59">
        <v>0</v>
      </c>
      <c r="Q382" s="59">
        <f t="shared" si="188"/>
        <v>0</v>
      </c>
      <c r="R382" s="59">
        <f t="shared" si="211"/>
        <v>42.505219554442988</v>
      </c>
      <c r="S382" s="59">
        <f t="shared" si="189"/>
        <v>1044.9662648663975</v>
      </c>
      <c r="T382" s="59">
        <f t="shared" si="201"/>
        <v>3571.8671894489876</v>
      </c>
      <c r="U382" s="58">
        <f t="shared" si="183"/>
        <v>501.23052265597727</v>
      </c>
      <c r="V382" s="59">
        <f t="shared" si="184"/>
        <v>21.252609777221476</v>
      </c>
      <c r="W382" s="58">
        <f t="shared" si="202"/>
        <v>522.48313243319876</v>
      </c>
      <c r="Y382" s="84">
        <v>354</v>
      </c>
      <c r="Z382" s="85">
        <f t="shared" si="208"/>
        <v>13838.057023153087</v>
      </c>
      <c r="AA382" s="85">
        <f t="shared" si="203"/>
        <v>1941.8573497768336</v>
      </c>
      <c r="AB382" s="85">
        <f t="shared" si="204"/>
        <v>82.336439287760882</v>
      </c>
      <c r="AC382" s="85">
        <f t="shared" si="190"/>
        <v>2024.1937890645945</v>
      </c>
      <c r="AD382" s="86">
        <f t="shared" si="191"/>
        <v>456.74439176499823</v>
      </c>
      <c r="AE382" s="50"/>
      <c r="AF382" s="84">
        <v>354</v>
      </c>
      <c r="AG382" s="85">
        <f t="shared" si="209"/>
        <v>5833.3333333329911</v>
      </c>
      <c r="AH382" s="85">
        <f t="shared" si="192"/>
        <v>833.33333333333337</v>
      </c>
      <c r="AI382" s="85">
        <f t="shared" si="210"/>
        <v>34.708333333331296</v>
      </c>
      <c r="AJ382" s="85">
        <f t="shared" si="205"/>
        <v>868.0416666666647</v>
      </c>
      <c r="AK382" s="86">
        <f t="shared" si="193"/>
        <v>-699.40773063293159</v>
      </c>
      <c r="AM382" s="80">
        <v>354</v>
      </c>
      <c r="AN382" s="59">
        <f t="shared" si="206"/>
        <v>10715.601568347018</v>
      </c>
      <c r="AO382" s="59">
        <f t="shared" si="185"/>
        <v>1503.6915679679391</v>
      </c>
      <c r="AP382" s="59">
        <f t="shared" si="186"/>
        <v>63.757829331664759</v>
      </c>
      <c r="AQ382" s="59">
        <f t="shared" si="194"/>
        <v>1567.4493972996038</v>
      </c>
      <c r="AR382" s="59">
        <f t="shared" si="207"/>
        <v>1567.4493972996038</v>
      </c>
      <c r="AS382" s="59">
        <v>0</v>
      </c>
      <c r="AT382" s="88">
        <f>IF(Obliczenia!$D$28="nie można skorzystać z programu",0,AR382-J382)</f>
        <v>7.503331289626658E-12</v>
      </c>
    </row>
    <row r="383" spans="1:46" ht="14.1" customHeight="1" x14ac:dyDescent="0.3">
      <c r="A383" s="38"/>
      <c r="B383" s="38"/>
      <c r="C383" s="38"/>
      <c r="D383" s="80">
        <v>355</v>
      </c>
      <c r="E383" s="81">
        <f t="shared" si="195"/>
        <v>9211.91000037903</v>
      </c>
      <c r="F383" s="81">
        <f t="shared" si="196"/>
        <v>1512.6385327973405</v>
      </c>
      <c r="G383" s="81">
        <f t="shared" si="196"/>
        <v>54.810864502255228</v>
      </c>
      <c r="H383" s="81">
        <f t="shared" si="197"/>
        <v>54.810864502255129</v>
      </c>
      <c r="I383" s="81">
        <f t="shared" si="198"/>
        <v>1567.4493972995956</v>
      </c>
      <c r="J383" s="82">
        <f t="shared" si="187"/>
        <v>1567.4493972995956</v>
      </c>
      <c r="K383" s="83">
        <f t="shared" si="199"/>
        <v>0</v>
      </c>
      <c r="L383" s="59">
        <f t="shared" si="200"/>
        <v>6141.2733335860203</v>
      </c>
      <c r="M383" s="59">
        <f t="shared" si="181"/>
        <v>1008.4256885315604</v>
      </c>
      <c r="N383" s="59">
        <f t="shared" si="182"/>
        <v>36.540576334836821</v>
      </c>
      <c r="O383" s="59">
        <f>'Kredyt Mieszkaniowy #naStart'!$N383+'Kredyt Mieszkaniowy #naStart'!$M383</f>
        <v>1044.9662648663971</v>
      </c>
      <c r="P383" s="59">
        <v>0</v>
      </c>
      <c r="Q383" s="59">
        <f t="shared" si="188"/>
        <v>0</v>
      </c>
      <c r="R383" s="59">
        <f t="shared" si="211"/>
        <v>36.540576334836715</v>
      </c>
      <c r="S383" s="59">
        <f t="shared" si="189"/>
        <v>1044.9662648663971</v>
      </c>
      <c r="T383" s="58">
        <f t="shared" si="201"/>
        <v>3070.6366667930101</v>
      </c>
      <c r="U383" s="58">
        <f t="shared" si="183"/>
        <v>504.21284426578018</v>
      </c>
      <c r="V383" s="58">
        <f t="shared" si="184"/>
        <v>18.270288167418411</v>
      </c>
      <c r="W383" s="58">
        <f t="shared" si="202"/>
        <v>522.48313243319853</v>
      </c>
      <c r="Y383" s="84">
        <v>355</v>
      </c>
      <c r="Z383" s="85">
        <f t="shared" si="208"/>
        <v>11896.199673376253</v>
      </c>
      <c r="AA383" s="85">
        <f t="shared" si="203"/>
        <v>1953.4114010080054</v>
      </c>
      <c r="AB383" s="85">
        <f t="shared" si="204"/>
        <v>70.782388056588715</v>
      </c>
      <c r="AC383" s="85">
        <f t="shared" si="190"/>
        <v>2024.1937890645941</v>
      </c>
      <c r="AD383" s="86">
        <f t="shared" si="191"/>
        <v>456.74439176499845</v>
      </c>
      <c r="AE383" s="50"/>
      <c r="AF383" s="84">
        <v>355</v>
      </c>
      <c r="AG383" s="85">
        <f t="shared" si="209"/>
        <v>4999.999999999658</v>
      </c>
      <c r="AH383" s="85">
        <f t="shared" si="192"/>
        <v>833.33333333333337</v>
      </c>
      <c r="AI383" s="85">
        <f t="shared" si="210"/>
        <v>29.749999999997968</v>
      </c>
      <c r="AJ383" s="85">
        <f t="shared" si="205"/>
        <v>863.08333333333132</v>
      </c>
      <c r="AK383" s="86">
        <f t="shared" si="193"/>
        <v>-704.36606396626428</v>
      </c>
      <c r="AM383" s="80">
        <v>355</v>
      </c>
      <c r="AN383" s="59">
        <f t="shared" si="206"/>
        <v>9211.9100003790791</v>
      </c>
      <c r="AO383" s="59">
        <f t="shared" si="185"/>
        <v>1512.6385327973487</v>
      </c>
      <c r="AP383" s="59">
        <f t="shared" si="186"/>
        <v>54.810864502255527</v>
      </c>
      <c r="AQ383" s="59">
        <f t="shared" si="194"/>
        <v>1567.4493972996042</v>
      </c>
      <c r="AR383" s="59">
        <f t="shared" si="207"/>
        <v>1567.4493972996042</v>
      </c>
      <c r="AS383" s="59">
        <v>0</v>
      </c>
      <c r="AT383" s="88">
        <f>IF(Obliczenia!$D$28="nie można skorzystać z programu",0,AR383-J383)</f>
        <v>8.6401996668428183E-12</v>
      </c>
    </row>
    <row r="384" spans="1:46" ht="14.1" customHeight="1" x14ac:dyDescent="0.3">
      <c r="A384" s="38"/>
      <c r="B384" s="38"/>
      <c r="C384" s="38"/>
      <c r="D384" s="80">
        <v>356</v>
      </c>
      <c r="E384" s="81">
        <f t="shared" si="195"/>
        <v>7699.2714675816906</v>
      </c>
      <c r="F384" s="81">
        <f t="shared" si="196"/>
        <v>1521.6387320674851</v>
      </c>
      <c r="G384" s="81">
        <f t="shared" si="196"/>
        <v>45.810665232111063</v>
      </c>
      <c r="H384" s="81">
        <f t="shared" si="197"/>
        <v>45.810665232110971</v>
      </c>
      <c r="I384" s="81">
        <f t="shared" si="198"/>
        <v>1567.4493972995961</v>
      </c>
      <c r="J384" s="82">
        <f t="shared" si="187"/>
        <v>1567.4493972995961</v>
      </c>
      <c r="K384" s="83">
        <f t="shared" si="199"/>
        <v>0</v>
      </c>
      <c r="L384" s="59">
        <f t="shared" si="200"/>
        <v>5132.8476450544604</v>
      </c>
      <c r="M384" s="59">
        <f t="shared" si="181"/>
        <v>1014.4258213783233</v>
      </c>
      <c r="N384" s="59">
        <f t="shared" si="182"/>
        <v>30.540443488074043</v>
      </c>
      <c r="O384" s="59">
        <f>'Kredyt Mieszkaniowy #naStart'!$N384+'Kredyt Mieszkaniowy #naStart'!$M384</f>
        <v>1044.9662648663973</v>
      </c>
      <c r="P384" s="59">
        <v>0</v>
      </c>
      <c r="Q384" s="59">
        <f t="shared" si="188"/>
        <v>0</v>
      </c>
      <c r="R384" s="59">
        <f t="shared" si="211"/>
        <v>30.540443488073947</v>
      </c>
      <c r="S384" s="59">
        <f t="shared" si="189"/>
        <v>1044.9662648663973</v>
      </c>
      <c r="T384" s="59">
        <f t="shared" si="201"/>
        <v>2566.4238225272302</v>
      </c>
      <c r="U384" s="58">
        <f t="shared" si="183"/>
        <v>507.21291068916167</v>
      </c>
      <c r="V384" s="59">
        <f t="shared" si="184"/>
        <v>15.270221744037022</v>
      </c>
      <c r="W384" s="58">
        <f t="shared" si="202"/>
        <v>522.48313243319865</v>
      </c>
      <c r="Y384" s="84">
        <v>356</v>
      </c>
      <c r="Z384" s="85">
        <f t="shared" si="208"/>
        <v>9942.7882723682487</v>
      </c>
      <c r="AA384" s="85">
        <f t="shared" si="203"/>
        <v>1965.0341988440032</v>
      </c>
      <c r="AB384" s="85">
        <f t="shared" si="204"/>
        <v>59.159590220591085</v>
      </c>
      <c r="AC384" s="85">
        <f t="shared" si="190"/>
        <v>2024.1937890645943</v>
      </c>
      <c r="AD384" s="86">
        <f t="shared" si="191"/>
        <v>456.74439176499823</v>
      </c>
      <c r="AE384" s="50"/>
      <c r="AF384" s="84">
        <v>356</v>
      </c>
      <c r="AG384" s="85">
        <f t="shared" si="209"/>
        <v>4166.666666666325</v>
      </c>
      <c r="AH384" s="85">
        <f t="shared" si="192"/>
        <v>833.33333333333337</v>
      </c>
      <c r="AI384" s="85">
        <f t="shared" si="210"/>
        <v>24.791666666664636</v>
      </c>
      <c r="AJ384" s="85">
        <f t="shared" si="205"/>
        <v>858.12499999999795</v>
      </c>
      <c r="AK384" s="86">
        <f t="shared" si="193"/>
        <v>-709.3243972995981</v>
      </c>
      <c r="AM384" s="80">
        <v>356</v>
      </c>
      <c r="AN384" s="59">
        <f t="shared" si="206"/>
        <v>7699.2714675817306</v>
      </c>
      <c r="AO384" s="59">
        <f t="shared" si="185"/>
        <v>1521.638732067493</v>
      </c>
      <c r="AP384" s="59">
        <f t="shared" si="186"/>
        <v>45.810665232111297</v>
      </c>
      <c r="AQ384" s="59">
        <f t="shared" si="194"/>
        <v>1567.4493972996042</v>
      </c>
      <c r="AR384" s="59">
        <f t="shared" si="207"/>
        <v>1567.4493972996042</v>
      </c>
      <c r="AS384" s="59">
        <v>0</v>
      </c>
      <c r="AT384" s="88">
        <f>IF(Obliczenia!$D$28="nie można skorzystać z programu",0,AR384-J384)</f>
        <v>8.1854523159563541E-12</v>
      </c>
    </row>
    <row r="385" spans="1:46" ht="14.1" customHeight="1" x14ac:dyDescent="0.3">
      <c r="A385" s="38"/>
      <c r="B385" s="38"/>
      <c r="C385" s="38"/>
      <c r="D385" s="80">
        <v>357</v>
      </c>
      <c r="E385" s="81">
        <f t="shared" si="195"/>
        <v>6177.6327355142057</v>
      </c>
      <c r="F385" s="81">
        <f t="shared" si="196"/>
        <v>1530.6924825232868</v>
      </c>
      <c r="G385" s="81">
        <f t="shared" si="196"/>
        <v>36.756914776309529</v>
      </c>
      <c r="H385" s="81">
        <f t="shared" si="197"/>
        <v>36.756914776309578</v>
      </c>
      <c r="I385" s="81">
        <f t="shared" si="198"/>
        <v>1567.4493972995963</v>
      </c>
      <c r="J385" s="82">
        <f t="shared" si="187"/>
        <v>1567.4493972995963</v>
      </c>
      <c r="K385" s="83">
        <f t="shared" si="199"/>
        <v>0</v>
      </c>
      <c r="L385" s="59">
        <f t="shared" si="200"/>
        <v>4118.4218236761371</v>
      </c>
      <c r="M385" s="59">
        <f t="shared" si="181"/>
        <v>1020.4616550155245</v>
      </c>
      <c r="N385" s="59">
        <f t="shared" si="182"/>
        <v>24.50460985087302</v>
      </c>
      <c r="O385" s="59">
        <f>'Kredyt Mieszkaniowy #naStart'!$N385+'Kredyt Mieszkaniowy #naStart'!$M385</f>
        <v>1044.9662648663975</v>
      </c>
      <c r="P385" s="59">
        <v>0</v>
      </c>
      <c r="Q385" s="59">
        <f t="shared" si="188"/>
        <v>0</v>
      </c>
      <c r="R385" s="59">
        <f t="shared" si="211"/>
        <v>24.504609850873067</v>
      </c>
      <c r="S385" s="59">
        <f t="shared" si="189"/>
        <v>1044.9662648663975</v>
      </c>
      <c r="T385" s="58">
        <f t="shared" si="201"/>
        <v>2059.2109118380686</v>
      </c>
      <c r="U385" s="58">
        <f t="shared" si="183"/>
        <v>510.23082750776223</v>
      </c>
      <c r="V385" s="58">
        <f t="shared" si="184"/>
        <v>12.25230492543651</v>
      </c>
      <c r="W385" s="58">
        <f t="shared" si="202"/>
        <v>522.48313243319876</v>
      </c>
      <c r="Y385" s="84">
        <v>357</v>
      </c>
      <c r="Z385" s="85">
        <f t="shared" si="208"/>
        <v>7977.7540735242455</v>
      </c>
      <c r="AA385" s="85">
        <f t="shared" si="203"/>
        <v>1976.7261523271254</v>
      </c>
      <c r="AB385" s="85">
        <f t="shared" si="204"/>
        <v>47.46763673746927</v>
      </c>
      <c r="AC385" s="85">
        <f t="shared" si="190"/>
        <v>2024.1937890645947</v>
      </c>
      <c r="AD385" s="86">
        <f t="shared" si="191"/>
        <v>456.74439176499845</v>
      </c>
      <c r="AE385" s="50"/>
      <c r="AF385" s="84">
        <v>357</v>
      </c>
      <c r="AG385" s="85">
        <f t="shared" si="209"/>
        <v>3333.3333333329915</v>
      </c>
      <c r="AH385" s="85">
        <f t="shared" si="192"/>
        <v>833.33333333333337</v>
      </c>
      <c r="AI385" s="85">
        <f t="shared" si="210"/>
        <v>19.8333333333313</v>
      </c>
      <c r="AJ385" s="85">
        <f t="shared" si="205"/>
        <v>853.1666666666647</v>
      </c>
      <c r="AK385" s="86">
        <f t="shared" si="193"/>
        <v>-714.28273063293159</v>
      </c>
      <c r="AM385" s="80">
        <v>357</v>
      </c>
      <c r="AN385" s="59">
        <f t="shared" si="206"/>
        <v>6177.6327355142375</v>
      </c>
      <c r="AO385" s="59">
        <f t="shared" si="185"/>
        <v>1530.6924825232945</v>
      </c>
      <c r="AP385" s="59">
        <f t="shared" si="186"/>
        <v>36.756914776309721</v>
      </c>
      <c r="AQ385" s="59">
        <f t="shared" si="194"/>
        <v>1567.4493972996042</v>
      </c>
      <c r="AR385" s="59">
        <f t="shared" si="207"/>
        <v>1567.4493972996042</v>
      </c>
      <c r="AS385" s="59">
        <v>0</v>
      </c>
      <c r="AT385" s="88">
        <f>IF(Obliczenia!$D$28="nie można skorzystać z programu",0,AR385-J385)</f>
        <v>7.9580786405131221E-12</v>
      </c>
    </row>
    <row r="386" spans="1:46" ht="14.1" customHeight="1" x14ac:dyDescent="0.3">
      <c r="A386" s="38"/>
      <c r="B386" s="38"/>
      <c r="C386" s="38"/>
      <c r="D386" s="80">
        <v>358</v>
      </c>
      <c r="E386" s="81">
        <f t="shared" si="195"/>
        <v>4646.9402529909194</v>
      </c>
      <c r="F386" s="81">
        <f t="shared" si="196"/>
        <v>1539.8001027943005</v>
      </c>
      <c r="G386" s="81">
        <f t="shared" si="196"/>
        <v>27.649294505295973</v>
      </c>
      <c r="H386" s="81">
        <f t="shared" si="197"/>
        <v>27.64929450529598</v>
      </c>
      <c r="I386" s="81">
        <f t="shared" si="198"/>
        <v>1567.4493972995965</v>
      </c>
      <c r="J386" s="82">
        <f t="shared" si="187"/>
        <v>1567.4493972995965</v>
      </c>
      <c r="K386" s="83">
        <f t="shared" si="199"/>
        <v>0</v>
      </c>
      <c r="L386" s="59">
        <f t="shared" si="200"/>
        <v>3097.9601686606129</v>
      </c>
      <c r="M386" s="59">
        <f t="shared" si="181"/>
        <v>1026.5334018628671</v>
      </c>
      <c r="N386" s="59">
        <f t="shared" si="182"/>
        <v>18.432863003530649</v>
      </c>
      <c r="O386" s="59">
        <f>'Kredyt Mieszkaniowy #naStart'!$N386+'Kredyt Mieszkaniowy #naStart'!$M386</f>
        <v>1044.9662648663978</v>
      </c>
      <c r="P386" s="59">
        <v>0</v>
      </c>
      <c r="Q386" s="59">
        <f t="shared" si="188"/>
        <v>0</v>
      </c>
      <c r="R386" s="59">
        <f t="shared" si="211"/>
        <v>18.432863003530656</v>
      </c>
      <c r="S386" s="59">
        <f t="shared" si="189"/>
        <v>1044.9662648663978</v>
      </c>
      <c r="T386" s="59">
        <f t="shared" si="201"/>
        <v>1548.9800843303065</v>
      </c>
      <c r="U386" s="58">
        <f t="shared" si="183"/>
        <v>513.26670093143355</v>
      </c>
      <c r="V386" s="59">
        <f t="shared" si="184"/>
        <v>9.2164315017653244</v>
      </c>
      <c r="W386" s="58">
        <f t="shared" si="202"/>
        <v>522.48313243319888</v>
      </c>
      <c r="Y386" s="84">
        <v>358</v>
      </c>
      <c r="Z386" s="85">
        <f t="shared" si="208"/>
        <v>6001.0279211971201</v>
      </c>
      <c r="AA386" s="85">
        <f t="shared" si="203"/>
        <v>1988.4876729334721</v>
      </c>
      <c r="AB386" s="85">
        <f t="shared" si="204"/>
        <v>35.706116131122869</v>
      </c>
      <c r="AC386" s="85">
        <f t="shared" si="190"/>
        <v>2024.193789064595</v>
      </c>
      <c r="AD386" s="86">
        <f t="shared" si="191"/>
        <v>456.74439176499845</v>
      </c>
      <c r="AE386" s="50"/>
      <c r="AF386" s="84">
        <v>358</v>
      </c>
      <c r="AG386" s="85">
        <f t="shared" si="209"/>
        <v>2499.999999999658</v>
      </c>
      <c r="AH386" s="85">
        <f t="shared" si="192"/>
        <v>833.33333333333337</v>
      </c>
      <c r="AI386" s="85">
        <f t="shared" si="210"/>
        <v>14.874999999997966</v>
      </c>
      <c r="AJ386" s="85">
        <f t="shared" si="205"/>
        <v>848.20833333333132</v>
      </c>
      <c r="AK386" s="86">
        <f t="shared" si="193"/>
        <v>-719.24106396626519</v>
      </c>
      <c r="AM386" s="80">
        <v>358</v>
      </c>
      <c r="AN386" s="59">
        <f t="shared" si="206"/>
        <v>4646.940252990943</v>
      </c>
      <c r="AO386" s="59">
        <f t="shared" si="185"/>
        <v>1539.8001027943085</v>
      </c>
      <c r="AP386" s="59">
        <f t="shared" si="186"/>
        <v>27.649294505296112</v>
      </c>
      <c r="AQ386" s="59">
        <f t="shared" si="194"/>
        <v>1567.4493972996047</v>
      </c>
      <c r="AR386" s="59">
        <f t="shared" si="207"/>
        <v>1567.4493972996047</v>
      </c>
      <c r="AS386" s="59">
        <v>0</v>
      </c>
      <c r="AT386" s="88">
        <f>IF(Obliczenia!$D$28="nie można skorzystać z programu",0,AR386-J386)</f>
        <v>8.1854523159563541E-12</v>
      </c>
    </row>
    <row r="387" spans="1:46" ht="14.1" customHeight="1" x14ac:dyDescent="0.3">
      <c r="A387" s="38"/>
      <c r="B387" s="38"/>
      <c r="C387" s="38"/>
      <c r="D387" s="80">
        <v>359</v>
      </c>
      <c r="E387" s="81">
        <f t="shared" si="195"/>
        <v>3107.1401501966184</v>
      </c>
      <c r="F387" s="81">
        <f t="shared" si="196"/>
        <v>1548.9619134059262</v>
      </c>
      <c r="G387" s="81">
        <f t="shared" si="196"/>
        <v>18.487483893669882</v>
      </c>
      <c r="H387" s="81">
        <f t="shared" si="197"/>
        <v>18.487483893669772</v>
      </c>
      <c r="I387" s="81">
        <f t="shared" si="198"/>
        <v>1567.4493972995961</v>
      </c>
      <c r="J387" s="82">
        <f t="shared" si="187"/>
        <v>1567.4493972995961</v>
      </c>
      <c r="K387" s="83">
        <f t="shared" si="199"/>
        <v>0</v>
      </c>
      <c r="L387" s="59">
        <f t="shared" si="200"/>
        <v>2071.4267667977456</v>
      </c>
      <c r="M387" s="59">
        <f t="shared" si="181"/>
        <v>1032.6412756039508</v>
      </c>
      <c r="N387" s="59">
        <f t="shared" si="182"/>
        <v>12.324989262446588</v>
      </c>
      <c r="O387" s="59">
        <f>'Kredyt Mieszkaniowy #naStart'!$N387+'Kredyt Mieszkaniowy #naStart'!$M387</f>
        <v>1044.9662648663973</v>
      </c>
      <c r="P387" s="59">
        <v>0</v>
      </c>
      <c r="Q387" s="59">
        <f t="shared" si="188"/>
        <v>0</v>
      </c>
      <c r="R387" s="59">
        <f t="shared" si="211"/>
        <v>12.324989262446479</v>
      </c>
      <c r="S387" s="59">
        <f t="shared" si="189"/>
        <v>1044.9662648663973</v>
      </c>
      <c r="T387" s="58">
        <f t="shared" si="201"/>
        <v>1035.7133833988728</v>
      </c>
      <c r="U387" s="58">
        <f t="shared" si="183"/>
        <v>516.32063780197541</v>
      </c>
      <c r="V387" s="58">
        <f t="shared" si="184"/>
        <v>6.1624946312232938</v>
      </c>
      <c r="W387" s="58">
        <f t="shared" si="202"/>
        <v>522.48313243319865</v>
      </c>
      <c r="Y387" s="84">
        <v>359</v>
      </c>
      <c r="Z387" s="85">
        <f t="shared" si="208"/>
        <v>4012.5402482636482</v>
      </c>
      <c r="AA387" s="85">
        <f t="shared" si="203"/>
        <v>2000.3191745874265</v>
      </c>
      <c r="AB387" s="85">
        <f t="shared" si="204"/>
        <v>23.874614477168709</v>
      </c>
      <c r="AC387" s="85">
        <f t="shared" si="190"/>
        <v>2024.1937890645952</v>
      </c>
      <c r="AD387" s="86">
        <f t="shared" si="191"/>
        <v>456.74439176499914</v>
      </c>
      <c r="AE387" s="50"/>
      <c r="AF387" s="84">
        <v>359</v>
      </c>
      <c r="AG387" s="85">
        <f t="shared" si="209"/>
        <v>1666.6666666663245</v>
      </c>
      <c r="AH387" s="85">
        <f t="shared" si="192"/>
        <v>833.33333333333337</v>
      </c>
      <c r="AI387" s="85">
        <f t="shared" si="210"/>
        <v>9.9166666666646321</v>
      </c>
      <c r="AJ387" s="85">
        <f t="shared" si="205"/>
        <v>843.24999999999795</v>
      </c>
      <c r="AK387" s="86">
        <f t="shared" si="193"/>
        <v>-724.1993972995981</v>
      </c>
      <c r="AM387" s="80">
        <v>359</v>
      </c>
      <c r="AN387" s="59">
        <f t="shared" si="206"/>
        <v>3107.1401501966347</v>
      </c>
      <c r="AO387" s="59">
        <f t="shared" si="185"/>
        <v>1548.9619134059349</v>
      </c>
      <c r="AP387" s="59">
        <f t="shared" si="186"/>
        <v>18.487483893669978</v>
      </c>
      <c r="AQ387" s="59">
        <f t="shared" si="194"/>
        <v>1567.4493972996049</v>
      </c>
      <c r="AR387" s="59">
        <f t="shared" si="207"/>
        <v>1567.4493972996049</v>
      </c>
      <c r="AS387" s="59">
        <v>0</v>
      </c>
      <c r="AT387" s="88">
        <f>IF(Obliczenia!$D$28="nie można skorzystać z programu",0,AR387-J387)</f>
        <v>8.8675733422860503E-12</v>
      </c>
    </row>
    <row r="388" spans="1:46" ht="14.1" customHeight="1" x14ac:dyDescent="0.3">
      <c r="A388" s="38"/>
      <c r="B388" s="38"/>
      <c r="C388" s="38"/>
      <c r="D388" s="80">
        <v>360</v>
      </c>
      <c r="E388" s="81">
        <f t="shared" si="195"/>
        <v>1558.1782367906922</v>
      </c>
      <c r="F388" s="81">
        <f t="shared" si="196"/>
        <v>1558.1782367906922</v>
      </c>
      <c r="G388" s="81">
        <f t="shared" si="196"/>
        <v>9.2711605089046198</v>
      </c>
      <c r="H388" s="81">
        <f t="shared" si="197"/>
        <v>9.2711605089045221</v>
      </c>
      <c r="I388" s="81">
        <f t="shared" si="198"/>
        <v>1567.4493972995965</v>
      </c>
      <c r="J388" s="82">
        <f t="shared" si="187"/>
        <v>1567.4493972995965</v>
      </c>
      <c r="K388" s="83">
        <f t="shared" si="199"/>
        <v>0</v>
      </c>
      <c r="L388" s="59">
        <f t="shared" si="200"/>
        <v>1038.7854911937948</v>
      </c>
      <c r="M388" s="59">
        <f t="shared" si="181"/>
        <v>1038.7854911937948</v>
      </c>
      <c r="N388" s="59">
        <f t="shared" si="182"/>
        <v>6.1807736726030802</v>
      </c>
      <c r="O388" s="59">
        <f>'Kredyt Mieszkaniowy #naStart'!$N388+'Kredyt Mieszkaniowy #naStart'!$M388</f>
        <v>1044.9662648663978</v>
      </c>
      <c r="P388" s="59">
        <v>0</v>
      </c>
      <c r="Q388" s="59">
        <f t="shared" si="188"/>
        <v>0</v>
      </c>
      <c r="R388" s="59">
        <f t="shared" si="211"/>
        <v>6.1807736726029816</v>
      </c>
      <c r="S388" s="59">
        <f t="shared" si="189"/>
        <v>1044.9662648663978</v>
      </c>
      <c r="T388" s="59">
        <f t="shared" si="201"/>
        <v>519.39274559689738</v>
      </c>
      <c r="U388" s="58">
        <f t="shared" si="183"/>
        <v>519.39274559689738</v>
      </c>
      <c r="V388" s="59">
        <f t="shared" si="184"/>
        <v>3.0903868363015401</v>
      </c>
      <c r="W388" s="58">
        <f t="shared" si="202"/>
        <v>522.48313243319888</v>
      </c>
      <c r="Y388" s="84">
        <v>360</v>
      </c>
      <c r="Z388" s="85">
        <f t="shared" si="208"/>
        <v>2012.2210736762217</v>
      </c>
      <c r="AA388" s="85">
        <f t="shared" si="203"/>
        <v>2012.2210736762217</v>
      </c>
      <c r="AB388" s="85">
        <f t="shared" si="204"/>
        <v>11.972715388373521</v>
      </c>
      <c r="AC388" s="85">
        <f t="shared" si="190"/>
        <v>2024.1937890645952</v>
      </c>
      <c r="AD388" s="86">
        <f t="shared" si="191"/>
        <v>456.74439176499868</v>
      </c>
      <c r="AE388" s="50"/>
      <c r="AF388" s="84">
        <v>360</v>
      </c>
      <c r="AG388" s="85">
        <f t="shared" si="209"/>
        <v>833.33333333299117</v>
      </c>
      <c r="AH388" s="85">
        <f t="shared" si="192"/>
        <v>833.33333333333337</v>
      </c>
      <c r="AI388" s="85">
        <f t="shared" si="210"/>
        <v>4.9583333333312982</v>
      </c>
      <c r="AJ388" s="85">
        <f t="shared" si="205"/>
        <v>838.2916666666647</v>
      </c>
      <c r="AK388" s="86">
        <f t="shared" si="193"/>
        <v>-729.15773063293182</v>
      </c>
      <c r="AM388" s="80">
        <v>360</v>
      </c>
      <c r="AN388" s="59">
        <f t="shared" si="206"/>
        <v>1558.1782367906999</v>
      </c>
      <c r="AO388" s="59">
        <f t="shared" si="185"/>
        <v>1558.1782367906999</v>
      </c>
      <c r="AP388" s="59">
        <f t="shared" si="186"/>
        <v>9.271160508904666</v>
      </c>
      <c r="AQ388" s="59">
        <f t="shared" si="194"/>
        <v>1567.4493972996045</v>
      </c>
      <c r="AR388" s="59">
        <f t="shared" si="207"/>
        <v>1567.4493972996045</v>
      </c>
      <c r="AS388" s="59">
        <v>0</v>
      </c>
      <c r="AT388" s="88">
        <f>IF(Obliczenia!$D$28="nie można skorzystać z programu",0,AR388-J388)</f>
        <v>7.9580786405131221E-12</v>
      </c>
    </row>
    <row r="389" spans="1:46" ht="14.1" customHeight="1" x14ac:dyDescent="0.3">
      <c r="A389" s="38"/>
      <c r="B389" s="38"/>
      <c r="C389" s="38"/>
      <c r="D389" s="105" t="s">
        <v>5</v>
      </c>
      <c r="E389" s="106"/>
      <c r="F389" s="89">
        <f>SUM(F29:F388)</f>
        <v>299999.99999999895</v>
      </c>
      <c r="G389" s="89">
        <f>SUM(G29:G388)</f>
        <v>354985.35535190359</v>
      </c>
      <c r="H389" s="89">
        <f>SUBTOTAL(109,H29:H388)</f>
        <v>257785.35535190362</v>
      </c>
      <c r="I389" s="89">
        <f>SUBTOTAL(109,I29:I388)</f>
        <v>654985.35535190208</v>
      </c>
      <c r="J389" s="90">
        <f>SUBTOTAL(109,J29:J388)</f>
        <v>557785.35535190394</v>
      </c>
      <c r="K389" s="89">
        <f>SUM(K29:K388)</f>
        <v>97200.000000000015</v>
      </c>
      <c r="L389" s="60"/>
      <c r="M389" s="54">
        <f>SUBTOTAL(109,M29:M388)</f>
        <v>199999.99999999921</v>
      </c>
      <c r="N389" s="54">
        <f>SUBTOTAL(109,N29:N388)</f>
        <v>236656.90356793557</v>
      </c>
      <c r="O389" s="54">
        <f>'Kredyt Mieszkaniowy #naStart'!$N389+'Kredyt Mieszkaniowy #naStart'!$M389</f>
        <v>436656.90356793476</v>
      </c>
      <c r="P389" s="54">
        <f>SUBTOTAL(109,P29:P388)</f>
        <v>97200.000000000015</v>
      </c>
      <c r="Q389" s="54">
        <f>SUBTOTAL(109,Q29:Q388)</f>
        <v>97200.000000000015</v>
      </c>
      <c r="R389" s="54">
        <f>SUBTOTAL(109,R29:R388)</f>
        <v>139456.90356793546</v>
      </c>
      <c r="S389" s="54">
        <f>SUBTOTAL(109,S29:S388)</f>
        <v>339456.9035679372</v>
      </c>
      <c r="T389" s="60"/>
      <c r="U389" s="54">
        <f>SUBTOTAL(109,U29:U388)</f>
        <v>99999.999999999607</v>
      </c>
      <c r="V389" s="54">
        <f>SUBTOTAL(109,V29:V388)</f>
        <v>118328.45178396779</v>
      </c>
      <c r="W389" s="54">
        <f>SUBTOTAL(109,W29:W388)</f>
        <v>218328.45178396895</v>
      </c>
      <c r="Y389" s="105" t="s">
        <v>5</v>
      </c>
      <c r="Z389" s="106"/>
      <c r="AA389" s="91">
        <f>SUBTOTAL(109,AA29:AA388)</f>
        <v>299999.99999999942</v>
      </c>
      <c r="AB389" s="91">
        <f>SUBTOTAL(109,AB29:AB388)</f>
        <v>428709.7640632551</v>
      </c>
      <c r="AC389" s="91">
        <f>SUBTOTAL(109,AC29:AC388)</f>
        <v>728709.76406325959</v>
      </c>
      <c r="AD389" s="91">
        <f>AC26-J26</f>
        <v>170924.40871135565</v>
      </c>
      <c r="AE389" s="50"/>
      <c r="AF389" s="105" t="s">
        <v>5</v>
      </c>
      <c r="AG389" s="106"/>
      <c r="AH389" s="91">
        <f>SUBTOTAL(109,AH29:AH388)</f>
        <v>300000.00000000035</v>
      </c>
      <c r="AI389" s="91">
        <f>SUBTOTAL(109,AI29:AI388)</f>
        <v>322192.50000000029</v>
      </c>
      <c r="AJ389" s="91">
        <f>SUBTOTAL(109,AJ29:AJ388)</f>
        <v>622192.50000000012</v>
      </c>
      <c r="AK389" s="91">
        <f>AJ26-J26</f>
        <v>64407.144648096175</v>
      </c>
      <c r="AM389" s="105" t="s">
        <v>5</v>
      </c>
      <c r="AN389" s="106"/>
      <c r="AO389" s="54">
        <f>SUBTOTAL(109,AO29:AO388)</f>
        <v>299999.99999999977</v>
      </c>
      <c r="AP389" s="54">
        <f>SUM(AP29:AP388)</f>
        <v>354985.35535190522</v>
      </c>
      <c r="AQ389" s="54">
        <f>SUM(AQ29:AQ388)</f>
        <v>654985.35535190254</v>
      </c>
      <c r="AR389" s="60">
        <f>SUM(AR29:AR388)</f>
        <v>545803.68868523987</v>
      </c>
      <c r="AS389" s="54">
        <f>SUBTOTAL(109,AS29:AS388)</f>
        <v>109181.66666666686</v>
      </c>
      <c r="AT389" s="54">
        <f>SUM(AT29:AT388)</f>
        <v>-11981.666666664007</v>
      </c>
    </row>
    <row r="390" spans="1:46" ht="14.1" customHeight="1" x14ac:dyDescent="0.3">
      <c r="A390" s="38"/>
      <c r="B390" s="38"/>
      <c r="C390" s="38"/>
      <c r="D390" s="38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AE390" s="42"/>
    </row>
    <row r="391" spans="1:46" ht="14.1" customHeight="1" x14ac:dyDescent="0.3">
      <c r="A391" s="38"/>
      <c r="B391" s="38"/>
      <c r="C391" s="38"/>
      <c r="D391" s="38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</row>
    <row r="392" spans="1:46" s="38" customFormat="1" ht="14.1" customHeight="1" x14ac:dyDescent="0.3"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</row>
    <row r="393" spans="1:46" s="38" customFormat="1" ht="14.1" customHeight="1" x14ac:dyDescent="0.3"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</row>
    <row r="394" spans="1:46" s="38" customFormat="1" ht="14.1" customHeight="1" x14ac:dyDescent="0.3"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</row>
    <row r="395" spans="1:46" s="38" customFormat="1" ht="14.1" customHeight="1" x14ac:dyDescent="0.3"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</row>
    <row r="396" spans="1:46" s="38" customFormat="1" ht="14.1" customHeight="1" x14ac:dyDescent="0.3"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</row>
    <row r="397" spans="1:46" s="38" customFormat="1" ht="14.1" customHeight="1" x14ac:dyDescent="0.3"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</row>
    <row r="398" spans="1:46" s="38" customFormat="1" ht="14.1" customHeight="1" x14ac:dyDescent="0.3"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</row>
    <row r="399" spans="1:46" s="38" customFormat="1" ht="14.1" customHeight="1" x14ac:dyDescent="0.3"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</row>
    <row r="400" spans="1:46" s="38" customFormat="1" ht="14.1" customHeight="1" x14ac:dyDescent="0.3"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</row>
    <row r="401" spans="5:23" s="38" customFormat="1" ht="14.1" customHeight="1" x14ac:dyDescent="0.3"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</row>
    <row r="402" spans="5:23" s="38" customFormat="1" ht="14.1" customHeight="1" x14ac:dyDescent="0.3"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</row>
    <row r="403" spans="5:23" s="38" customFormat="1" ht="14.1" customHeight="1" x14ac:dyDescent="0.3"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</row>
    <row r="404" spans="5:23" s="38" customFormat="1" ht="14.1" customHeight="1" x14ac:dyDescent="0.3"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</row>
    <row r="405" spans="5:23" s="38" customFormat="1" ht="14.1" customHeight="1" x14ac:dyDescent="0.3"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</row>
    <row r="406" spans="5:23" s="38" customFormat="1" ht="14.1" customHeight="1" x14ac:dyDescent="0.3"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</row>
    <row r="407" spans="5:23" s="38" customFormat="1" ht="14.1" customHeight="1" x14ac:dyDescent="0.3"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</row>
    <row r="408" spans="5:23" s="38" customFormat="1" ht="14.1" customHeight="1" x14ac:dyDescent="0.3"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</row>
    <row r="409" spans="5:23" s="38" customFormat="1" ht="14.1" customHeight="1" x14ac:dyDescent="0.3"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</row>
    <row r="410" spans="5:23" s="38" customFormat="1" ht="14.1" customHeight="1" x14ac:dyDescent="0.3"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</row>
    <row r="411" spans="5:23" s="38" customFormat="1" ht="14.1" customHeight="1" x14ac:dyDescent="0.3"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</row>
    <row r="412" spans="5:23" s="38" customFormat="1" ht="14.1" customHeight="1" x14ac:dyDescent="0.3"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</row>
    <row r="413" spans="5:23" s="38" customFormat="1" ht="14.1" customHeight="1" x14ac:dyDescent="0.3"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</row>
    <row r="414" spans="5:23" s="38" customFormat="1" ht="14.1" customHeight="1" x14ac:dyDescent="0.3"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</row>
    <row r="415" spans="5:23" s="38" customFormat="1" ht="14.1" customHeight="1" x14ac:dyDescent="0.3"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</row>
    <row r="416" spans="5:23" s="38" customFormat="1" ht="14.1" customHeight="1" x14ac:dyDescent="0.3"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</row>
    <row r="417" spans="5:23" s="38" customFormat="1" ht="14.1" customHeight="1" x14ac:dyDescent="0.3"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</row>
    <row r="418" spans="5:23" s="38" customFormat="1" ht="14.1" customHeight="1" x14ac:dyDescent="0.3"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</row>
    <row r="419" spans="5:23" s="38" customFormat="1" ht="14.1" customHeight="1" x14ac:dyDescent="0.3"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</row>
    <row r="420" spans="5:23" s="38" customFormat="1" ht="14.1" customHeight="1" x14ac:dyDescent="0.3"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</row>
    <row r="421" spans="5:23" s="38" customFormat="1" ht="14.1" customHeight="1" x14ac:dyDescent="0.3"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</row>
    <row r="422" spans="5:23" s="38" customFormat="1" ht="14.1" customHeight="1" x14ac:dyDescent="0.3"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</row>
    <row r="423" spans="5:23" s="38" customFormat="1" ht="14.1" customHeight="1" x14ac:dyDescent="0.3"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</row>
    <row r="424" spans="5:23" s="38" customFormat="1" ht="14.1" customHeight="1" x14ac:dyDescent="0.3"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</row>
    <row r="425" spans="5:23" s="38" customFormat="1" ht="14.1" customHeight="1" x14ac:dyDescent="0.3"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</row>
    <row r="426" spans="5:23" s="38" customFormat="1" ht="14.1" customHeight="1" x14ac:dyDescent="0.3"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</row>
    <row r="427" spans="5:23" s="38" customFormat="1" ht="14.1" customHeight="1" x14ac:dyDescent="0.3"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</row>
    <row r="428" spans="5:23" s="38" customFormat="1" ht="14.1" customHeight="1" x14ac:dyDescent="0.3"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</row>
    <row r="429" spans="5:23" s="38" customFormat="1" ht="14.1" customHeight="1" x14ac:dyDescent="0.3"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</row>
    <row r="430" spans="5:23" s="38" customFormat="1" ht="14.1" customHeight="1" x14ac:dyDescent="0.3"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</row>
    <row r="431" spans="5:23" s="38" customFormat="1" ht="14.1" customHeight="1" x14ac:dyDescent="0.3"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</row>
    <row r="432" spans="5:23" s="38" customFormat="1" ht="14.1" customHeight="1" x14ac:dyDescent="0.3"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</row>
    <row r="433" spans="5:23" s="38" customFormat="1" ht="14.1" customHeight="1" x14ac:dyDescent="0.3"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</row>
    <row r="434" spans="5:23" s="38" customFormat="1" ht="14.1" customHeight="1" x14ac:dyDescent="0.3"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</row>
    <row r="435" spans="5:23" s="38" customFormat="1" ht="14.1" customHeight="1" x14ac:dyDescent="0.3"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</row>
    <row r="436" spans="5:23" s="38" customFormat="1" ht="14.1" customHeight="1" x14ac:dyDescent="0.3"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</row>
    <row r="437" spans="5:23" s="38" customFormat="1" ht="14.1" customHeight="1" x14ac:dyDescent="0.3"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</row>
    <row r="438" spans="5:23" s="38" customFormat="1" ht="14.1" customHeight="1" x14ac:dyDescent="0.3"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</row>
    <row r="439" spans="5:23" s="38" customFormat="1" ht="14.1" customHeight="1" x14ac:dyDescent="0.3"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</row>
    <row r="440" spans="5:23" s="38" customFormat="1" ht="14.1" customHeight="1" x14ac:dyDescent="0.3"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</row>
    <row r="441" spans="5:23" s="38" customFormat="1" ht="14.1" customHeight="1" x14ac:dyDescent="0.3"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</row>
    <row r="442" spans="5:23" s="38" customFormat="1" ht="14.1" customHeight="1" x14ac:dyDescent="0.3"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</row>
    <row r="443" spans="5:23" s="38" customFormat="1" ht="14.1" customHeight="1" x14ac:dyDescent="0.3"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</row>
    <row r="444" spans="5:23" s="38" customFormat="1" ht="14.1" customHeight="1" x14ac:dyDescent="0.3"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</row>
    <row r="445" spans="5:23" s="38" customFormat="1" ht="14.1" customHeight="1" x14ac:dyDescent="0.3"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</row>
    <row r="446" spans="5:23" s="38" customFormat="1" ht="14.1" customHeight="1" x14ac:dyDescent="0.3"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</row>
    <row r="447" spans="5:23" s="38" customFormat="1" ht="14.1" customHeight="1" x14ac:dyDescent="0.3"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</row>
    <row r="448" spans="5:23" s="38" customFormat="1" ht="14.1" customHeight="1" x14ac:dyDescent="0.3"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</row>
    <row r="449" spans="5:23" s="38" customFormat="1" ht="14.1" customHeight="1" x14ac:dyDescent="0.3"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</row>
    <row r="450" spans="5:23" s="38" customFormat="1" ht="14.1" customHeight="1" x14ac:dyDescent="0.3"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</row>
    <row r="451" spans="5:23" s="38" customFormat="1" ht="14.1" customHeight="1" x14ac:dyDescent="0.3"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</row>
    <row r="452" spans="5:23" s="38" customFormat="1" ht="14.1" customHeight="1" x14ac:dyDescent="0.3"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</row>
    <row r="453" spans="5:23" s="38" customFormat="1" ht="14.1" customHeight="1" x14ac:dyDescent="0.3"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</row>
    <row r="454" spans="5:23" s="38" customFormat="1" ht="14.1" customHeight="1" x14ac:dyDescent="0.3"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</row>
    <row r="455" spans="5:23" s="38" customFormat="1" ht="14.1" customHeight="1" x14ac:dyDescent="0.3"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</row>
    <row r="456" spans="5:23" s="38" customFormat="1" ht="14.1" customHeight="1" x14ac:dyDescent="0.3"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</row>
    <row r="457" spans="5:23" s="38" customFormat="1" ht="14.1" customHeight="1" x14ac:dyDescent="0.3"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</row>
    <row r="458" spans="5:23" s="38" customFormat="1" ht="14.1" customHeight="1" x14ac:dyDescent="0.3"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</row>
    <row r="459" spans="5:23" s="38" customFormat="1" ht="14.1" customHeight="1" x14ac:dyDescent="0.3"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</row>
    <row r="460" spans="5:23" s="38" customFormat="1" ht="14.1" customHeight="1" x14ac:dyDescent="0.3"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</row>
    <row r="461" spans="5:23" s="38" customFormat="1" ht="14.1" customHeight="1" x14ac:dyDescent="0.3"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</row>
    <row r="462" spans="5:23" s="38" customFormat="1" ht="14.1" customHeight="1" x14ac:dyDescent="0.3"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</row>
    <row r="463" spans="5:23" s="38" customFormat="1" ht="14.1" customHeight="1" x14ac:dyDescent="0.3"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</row>
    <row r="464" spans="5:23" s="38" customFormat="1" ht="14.1" customHeight="1" x14ac:dyDescent="0.3"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</row>
    <row r="465" spans="5:23" s="38" customFormat="1" ht="14.1" customHeight="1" x14ac:dyDescent="0.3"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</row>
    <row r="466" spans="5:23" s="38" customFormat="1" ht="14.1" customHeight="1" x14ac:dyDescent="0.3"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</row>
    <row r="467" spans="5:23" s="38" customFormat="1" ht="14.1" customHeight="1" x14ac:dyDescent="0.3"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</row>
    <row r="468" spans="5:23" s="38" customFormat="1" ht="14.1" customHeight="1" x14ac:dyDescent="0.3"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</row>
    <row r="469" spans="5:23" s="38" customFormat="1" ht="14.1" customHeight="1" x14ac:dyDescent="0.3"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</row>
    <row r="470" spans="5:23" s="38" customFormat="1" ht="14.1" customHeight="1" x14ac:dyDescent="0.3"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</row>
    <row r="471" spans="5:23" s="38" customFormat="1" ht="14.1" customHeight="1" x14ac:dyDescent="0.3"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</row>
    <row r="472" spans="5:23" s="38" customFormat="1" ht="14.1" customHeight="1" x14ac:dyDescent="0.3"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</row>
    <row r="473" spans="5:23" s="38" customFormat="1" ht="14.1" customHeight="1" x14ac:dyDescent="0.3"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</row>
    <row r="474" spans="5:23" s="38" customFormat="1" ht="14.1" customHeight="1" x14ac:dyDescent="0.3"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</row>
    <row r="475" spans="5:23" s="38" customFormat="1" ht="14.1" customHeight="1" x14ac:dyDescent="0.3"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</row>
    <row r="476" spans="5:23" s="38" customFormat="1" ht="14.1" customHeight="1" x14ac:dyDescent="0.3"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</row>
    <row r="477" spans="5:23" s="38" customFormat="1" ht="14.1" customHeight="1" x14ac:dyDescent="0.3"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</row>
    <row r="478" spans="5:23" s="38" customFormat="1" ht="14.1" customHeight="1" x14ac:dyDescent="0.3"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</row>
    <row r="479" spans="5:23" s="38" customFormat="1" ht="14.1" customHeight="1" x14ac:dyDescent="0.3"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</row>
    <row r="480" spans="5:23" s="38" customFormat="1" ht="14.1" customHeight="1" x14ac:dyDescent="0.3"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</row>
    <row r="481" spans="5:23" s="38" customFormat="1" ht="14.1" customHeight="1" x14ac:dyDescent="0.3"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</row>
    <row r="482" spans="5:23" s="38" customFormat="1" ht="14.1" customHeight="1" x14ac:dyDescent="0.3"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</row>
    <row r="483" spans="5:23" s="38" customFormat="1" ht="14.1" customHeight="1" x14ac:dyDescent="0.3"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</row>
    <row r="484" spans="5:23" s="38" customFormat="1" ht="14.1" customHeight="1" x14ac:dyDescent="0.3"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</row>
    <row r="485" spans="5:23" s="38" customFormat="1" ht="14.1" customHeight="1" x14ac:dyDescent="0.3"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</row>
    <row r="486" spans="5:23" s="38" customFormat="1" ht="14.1" customHeight="1" x14ac:dyDescent="0.3"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</row>
    <row r="487" spans="5:23" s="38" customFormat="1" ht="14.1" customHeight="1" x14ac:dyDescent="0.3"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</row>
    <row r="488" spans="5:23" s="38" customFormat="1" ht="14.1" customHeight="1" x14ac:dyDescent="0.3"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</row>
    <row r="489" spans="5:23" s="38" customFormat="1" ht="14.1" customHeight="1" x14ac:dyDescent="0.3"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</row>
    <row r="490" spans="5:23" s="38" customFormat="1" ht="14.1" customHeight="1" x14ac:dyDescent="0.3"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</row>
    <row r="491" spans="5:23" s="38" customFormat="1" ht="14.1" customHeight="1" x14ac:dyDescent="0.3"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</row>
    <row r="492" spans="5:23" s="38" customFormat="1" ht="14.1" customHeight="1" x14ac:dyDescent="0.3"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</row>
    <row r="493" spans="5:23" s="38" customFormat="1" ht="14.1" customHeight="1" x14ac:dyDescent="0.3"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</row>
    <row r="494" spans="5:23" s="38" customFormat="1" ht="14.1" customHeight="1" x14ac:dyDescent="0.3"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</row>
    <row r="495" spans="5:23" s="38" customFormat="1" ht="14.1" customHeight="1" x14ac:dyDescent="0.3"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</row>
    <row r="496" spans="5:23" s="38" customFormat="1" ht="14.1" customHeight="1" x14ac:dyDescent="0.3"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</row>
    <row r="497" spans="5:23" s="38" customFormat="1" ht="14.1" customHeight="1" x14ac:dyDescent="0.3"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</row>
    <row r="498" spans="5:23" s="38" customFormat="1" ht="14.1" customHeight="1" x14ac:dyDescent="0.3"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</row>
    <row r="499" spans="5:23" s="38" customFormat="1" ht="14.1" customHeight="1" x14ac:dyDescent="0.3"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</row>
    <row r="500" spans="5:23" s="38" customFormat="1" ht="14.1" customHeight="1" x14ac:dyDescent="0.3"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</row>
    <row r="501" spans="5:23" s="38" customFormat="1" ht="14.1" customHeight="1" x14ac:dyDescent="0.3"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</row>
    <row r="502" spans="5:23" s="38" customFormat="1" ht="14.1" customHeight="1" x14ac:dyDescent="0.3"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</row>
    <row r="503" spans="5:23" s="38" customFormat="1" ht="14.1" customHeight="1" x14ac:dyDescent="0.3"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</row>
    <row r="504" spans="5:23" s="38" customFormat="1" ht="14.1" customHeight="1" x14ac:dyDescent="0.3"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</row>
    <row r="505" spans="5:23" s="38" customFormat="1" ht="14.1" customHeight="1" x14ac:dyDescent="0.3"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</row>
    <row r="506" spans="5:23" s="38" customFormat="1" ht="14.1" customHeight="1" x14ac:dyDescent="0.3"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</row>
    <row r="507" spans="5:23" s="38" customFormat="1" ht="14.1" customHeight="1" x14ac:dyDescent="0.3"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</row>
    <row r="508" spans="5:23" s="38" customFormat="1" ht="14.1" customHeight="1" x14ac:dyDescent="0.3"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</row>
    <row r="509" spans="5:23" s="38" customFormat="1" ht="14.1" customHeight="1" x14ac:dyDescent="0.3"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</row>
    <row r="510" spans="5:23" s="38" customFormat="1" ht="14.1" customHeight="1" x14ac:dyDescent="0.3"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</row>
    <row r="511" spans="5:23" s="38" customFormat="1" ht="14.1" customHeight="1" x14ac:dyDescent="0.3"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</row>
    <row r="512" spans="5:23" s="38" customFormat="1" ht="14.1" customHeight="1" x14ac:dyDescent="0.3"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</row>
    <row r="513" spans="5:23" s="38" customFormat="1" ht="14.1" customHeight="1" x14ac:dyDescent="0.3"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</row>
    <row r="514" spans="5:23" s="38" customFormat="1" ht="14.1" customHeight="1" x14ac:dyDescent="0.3"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</row>
    <row r="515" spans="5:23" s="38" customFormat="1" ht="14.1" customHeight="1" x14ac:dyDescent="0.3"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</row>
    <row r="516" spans="5:23" s="38" customFormat="1" ht="14.1" customHeight="1" x14ac:dyDescent="0.3"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</row>
    <row r="517" spans="5:23" s="38" customFormat="1" ht="14.1" customHeight="1" x14ac:dyDescent="0.3"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</row>
    <row r="518" spans="5:23" s="38" customFormat="1" ht="14.1" customHeight="1" x14ac:dyDescent="0.3"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</row>
    <row r="519" spans="5:23" s="38" customFormat="1" ht="14.1" customHeight="1" x14ac:dyDescent="0.3"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</row>
    <row r="520" spans="5:23" s="38" customFormat="1" ht="14.1" customHeight="1" x14ac:dyDescent="0.3"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</row>
    <row r="521" spans="5:23" s="38" customFormat="1" ht="14.1" customHeight="1" x14ac:dyDescent="0.3"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</row>
    <row r="522" spans="5:23" s="38" customFormat="1" ht="14.1" customHeight="1" x14ac:dyDescent="0.3"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</row>
    <row r="523" spans="5:23" s="38" customFormat="1" ht="14.1" customHeight="1" x14ac:dyDescent="0.3"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</row>
    <row r="524" spans="5:23" s="38" customFormat="1" ht="14.1" customHeight="1" x14ac:dyDescent="0.3"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</row>
    <row r="525" spans="5:23" s="38" customFormat="1" ht="14.1" customHeight="1" x14ac:dyDescent="0.3"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</row>
    <row r="526" spans="5:23" s="38" customFormat="1" ht="14.1" customHeight="1" x14ac:dyDescent="0.3"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</row>
    <row r="527" spans="5:23" s="38" customFormat="1" ht="14.1" customHeight="1" x14ac:dyDescent="0.3"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</row>
    <row r="528" spans="5:23" s="38" customFormat="1" ht="14.1" customHeight="1" x14ac:dyDescent="0.3"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</row>
    <row r="529" spans="5:23" s="38" customFormat="1" ht="14.1" customHeight="1" x14ac:dyDescent="0.3"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</row>
    <row r="530" spans="5:23" s="38" customFormat="1" ht="14.1" customHeight="1" x14ac:dyDescent="0.3"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</row>
    <row r="531" spans="5:23" s="38" customFormat="1" ht="14.1" customHeight="1" x14ac:dyDescent="0.3"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</row>
    <row r="532" spans="5:23" s="38" customFormat="1" ht="14.1" customHeight="1" x14ac:dyDescent="0.3"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</row>
    <row r="533" spans="5:23" s="38" customFormat="1" ht="14.1" customHeight="1" x14ac:dyDescent="0.3"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</row>
    <row r="534" spans="5:23" s="38" customFormat="1" ht="14.1" customHeight="1" x14ac:dyDescent="0.3"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</row>
    <row r="535" spans="5:23" s="38" customFormat="1" ht="14.1" customHeight="1" x14ac:dyDescent="0.3"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</row>
    <row r="536" spans="5:23" s="38" customFormat="1" ht="14.1" customHeight="1" x14ac:dyDescent="0.3"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</row>
    <row r="537" spans="5:23" s="38" customFormat="1" ht="14.1" customHeight="1" x14ac:dyDescent="0.3"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</row>
    <row r="538" spans="5:23" s="38" customFormat="1" ht="14.1" customHeight="1" x14ac:dyDescent="0.3"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</row>
    <row r="539" spans="5:23" s="38" customFormat="1" ht="14.1" customHeight="1" x14ac:dyDescent="0.3"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</row>
    <row r="540" spans="5:23" s="38" customFormat="1" ht="14.1" customHeight="1" x14ac:dyDescent="0.3"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</row>
    <row r="541" spans="5:23" s="38" customFormat="1" ht="14.1" customHeight="1" x14ac:dyDescent="0.3"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</row>
    <row r="542" spans="5:23" s="38" customFormat="1" ht="14.1" customHeight="1" x14ac:dyDescent="0.3"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</row>
    <row r="543" spans="5:23" s="38" customFormat="1" ht="14.1" customHeight="1" x14ac:dyDescent="0.3"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</row>
    <row r="544" spans="5:23" s="38" customFormat="1" ht="14.1" customHeight="1" x14ac:dyDescent="0.3"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</row>
    <row r="545" spans="5:23" s="38" customFormat="1" ht="14.1" customHeight="1" x14ac:dyDescent="0.3"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</row>
    <row r="546" spans="5:23" s="38" customFormat="1" ht="14.1" customHeight="1" x14ac:dyDescent="0.3"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</row>
    <row r="547" spans="5:23" s="38" customFormat="1" ht="14.1" customHeight="1" x14ac:dyDescent="0.3"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</row>
    <row r="548" spans="5:23" s="38" customFormat="1" ht="14.1" customHeight="1" x14ac:dyDescent="0.3"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</row>
    <row r="549" spans="5:23" s="38" customFormat="1" ht="14.1" customHeight="1" x14ac:dyDescent="0.3"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</row>
    <row r="550" spans="5:23" s="38" customFormat="1" ht="14.1" customHeight="1" x14ac:dyDescent="0.3"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</row>
    <row r="551" spans="5:23" s="38" customFormat="1" ht="14.1" customHeight="1" x14ac:dyDescent="0.3"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</row>
    <row r="552" spans="5:23" s="38" customFormat="1" ht="14.1" customHeight="1" x14ac:dyDescent="0.3"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</row>
    <row r="553" spans="5:23" s="38" customFormat="1" ht="14.1" customHeight="1" x14ac:dyDescent="0.3"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</row>
    <row r="554" spans="5:23" s="38" customFormat="1" ht="14.1" customHeight="1" x14ac:dyDescent="0.3"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</row>
    <row r="555" spans="5:23" s="38" customFormat="1" ht="14.1" customHeight="1" x14ac:dyDescent="0.3"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</row>
    <row r="556" spans="5:23" s="38" customFormat="1" ht="14.1" customHeight="1" x14ac:dyDescent="0.3"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</row>
    <row r="557" spans="5:23" s="38" customFormat="1" ht="14.1" customHeight="1" x14ac:dyDescent="0.3"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</row>
    <row r="558" spans="5:23" s="38" customFormat="1" ht="14.1" customHeight="1" x14ac:dyDescent="0.3"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</row>
    <row r="559" spans="5:23" s="38" customFormat="1" ht="14.1" customHeight="1" x14ac:dyDescent="0.3"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</row>
    <row r="560" spans="5:23" s="38" customFormat="1" ht="14.1" customHeight="1" x14ac:dyDescent="0.3"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</row>
    <row r="561" spans="5:23" s="38" customFormat="1" ht="14.1" customHeight="1" x14ac:dyDescent="0.3"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</row>
    <row r="562" spans="5:23" s="38" customFormat="1" ht="14.1" customHeight="1" x14ac:dyDescent="0.3"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</row>
    <row r="563" spans="5:23" s="38" customFormat="1" ht="14.1" customHeight="1" x14ac:dyDescent="0.3"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</row>
    <row r="564" spans="5:23" s="38" customFormat="1" ht="14.1" customHeight="1" x14ac:dyDescent="0.3"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</row>
    <row r="565" spans="5:23" s="38" customFormat="1" ht="14.1" customHeight="1" x14ac:dyDescent="0.3"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</row>
    <row r="566" spans="5:23" s="38" customFormat="1" ht="14.1" customHeight="1" x14ac:dyDescent="0.3"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</row>
    <row r="567" spans="5:23" s="38" customFormat="1" ht="14.1" customHeight="1" x14ac:dyDescent="0.3"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</row>
    <row r="568" spans="5:23" s="38" customFormat="1" ht="14.1" customHeight="1" x14ac:dyDescent="0.3"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</row>
    <row r="569" spans="5:23" s="38" customFormat="1" ht="14.1" customHeight="1" x14ac:dyDescent="0.3"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</row>
    <row r="570" spans="5:23" s="38" customFormat="1" ht="14.1" customHeight="1" x14ac:dyDescent="0.3"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</row>
    <row r="571" spans="5:23" s="38" customFormat="1" ht="14.1" customHeight="1" x14ac:dyDescent="0.3"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</row>
    <row r="572" spans="5:23" s="38" customFormat="1" ht="14.1" customHeight="1" x14ac:dyDescent="0.3"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</row>
    <row r="573" spans="5:23" s="38" customFormat="1" ht="14.1" customHeight="1" x14ac:dyDescent="0.3"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</row>
    <row r="574" spans="5:23" s="38" customFormat="1" ht="14.1" customHeight="1" x14ac:dyDescent="0.3"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</row>
    <row r="575" spans="5:23" s="38" customFormat="1" ht="14.1" customHeight="1" x14ac:dyDescent="0.3"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</row>
    <row r="576" spans="5:23" s="38" customFormat="1" ht="14.1" customHeight="1" x14ac:dyDescent="0.3"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</row>
    <row r="577" spans="5:23" s="38" customFormat="1" ht="14.1" customHeight="1" x14ac:dyDescent="0.3"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</row>
    <row r="578" spans="5:23" s="38" customFormat="1" ht="14.1" customHeight="1" x14ac:dyDescent="0.3"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</row>
    <row r="579" spans="5:23" s="38" customFormat="1" ht="14.1" customHeight="1" x14ac:dyDescent="0.3"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</row>
    <row r="580" spans="5:23" s="38" customFormat="1" ht="14.1" customHeight="1" x14ac:dyDescent="0.3"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</row>
    <row r="581" spans="5:23" s="38" customFormat="1" ht="14.1" customHeight="1" x14ac:dyDescent="0.3"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</row>
    <row r="582" spans="5:23" s="38" customFormat="1" ht="14.1" customHeight="1" x14ac:dyDescent="0.3"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</row>
    <row r="583" spans="5:23" s="38" customFormat="1" ht="14.1" customHeight="1" x14ac:dyDescent="0.3"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</row>
    <row r="584" spans="5:23" s="38" customFormat="1" ht="14.1" customHeight="1" x14ac:dyDescent="0.3"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</row>
    <row r="585" spans="5:23" s="38" customFormat="1" ht="14.1" customHeight="1" x14ac:dyDescent="0.3"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</row>
    <row r="586" spans="5:23" s="38" customFormat="1" ht="14.1" customHeight="1" x14ac:dyDescent="0.3"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</row>
    <row r="587" spans="5:23" s="38" customFormat="1" ht="14.1" customHeight="1" x14ac:dyDescent="0.3"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</row>
    <row r="588" spans="5:23" s="38" customFormat="1" ht="14.1" customHeight="1" x14ac:dyDescent="0.3"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</row>
    <row r="589" spans="5:23" s="38" customFormat="1" ht="14.1" customHeight="1" x14ac:dyDescent="0.3"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</row>
    <row r="590" spans="5:23" s="38" customFormat="1" ht="14.1" customHeight="1" x14ac:dyDescent="0.3"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</row>
    <row r="591" spans="5:23" s="38" customFormat="1" ht="14.1" customHeight="1" x14ac:dyDescent="0.3"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</row>
    <row r="592" spans="5:23" s="38" customFormat="1" ht="14.1" customHeight="1" x14ac:dyDescent="0.3"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</row>
    <row r="593" spans="5:23" s="38" customFormat="1" ht="14.1" customHeight="1" x14ac:dyDescent="0.3"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</row>
    <row r="594" spans="5:23" s="38" customFormat="1" ht="14.1" customHeight="1" x14ac:dyDescent="0.3"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</row>
    <row r="595" spans="5:23" s="38" customFormat="1" ht="14.1" customHeight="1" x14ac:dyDescent="0.3"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</row>
    <row r="596" spans="5:23" s="38" customFormat="1" ht="14.1" customHeight="1" x14ac:dyDescent="0.3"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</row>
    <row r="597" spans="5:23" s="38" customFormat="1" ht="14.1" customHeight="1" x14ac:dyDescent="0.3"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</row>
    <row r="598" spans="5:23" s="38" customFormat="1" ht="14.1" customHeight="1" x14ac:dyDescent="0.3"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</row>
    <row r="599" spans="5:23" s="38" customFormat="1" ht="14.1" customHeight="1" x14ac:dyDescent="0.3"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</row>
    <row r="600" spans="5:23" s="38" customFormat="1" ht="14.1" customHeight="1" x14ac:dyDescent="0.3"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</row>
    <row r="601" spans="5:23" s="38" customFormat="1" ht="14.1" customHeight="1" x14ac:dyDescent="0.3"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</row>
    <row r="602" spans="5:23" s="38" customFormat="1" ht="14.1" customHeight="1" x14ac:dyDescent="0.3"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</row>
    <row r="603" spans="5:23" s="38" customFormat="1" ht="14.1" customHeight="1" x14ac:dyDescent="0.3"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</row>
    <row r="604" spans="5:23" s="38" customFormat="1" ht="14.1" customHeight="1" x14ac:dyDescent="0.3"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</row>
    <row r="605" spans="5:23" s="38" customFormat="1" ht="14.1" customHeight="1" x14ac:dyDescent="0.3"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</row>
    <row r="606" spans="5:23" s="38" customFormat="1" ht="14.1" customHeight="1" x14ac:dyDescent="0.3"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</row>
    <row r="607" spans="5:23" s="38" customFormat="1" ht="14.1" customHeight="1" x14ac:dyDescent="0.3"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</row>
    <row r="608" spans="5:23" s="38" customFormat="1" ht="14.1" customHeight="1" x14ac:dyDescent="0.3"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</row>
    <row r="609" spans="5:23" s="38" customFormat="1" ht="14.1" customHeight="1" x14ac:dyDescent="0.3"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</row>
    <row r="610" spans="5:23" s="38" customFormat="1" ht="14.1" customHeight="1" x14ac:dyDescent="0.3"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</row>
    <row r="611" spans="5:23" s="38" customFormat="1" ht="14.1" customHeight="1" x14ac:dyDescent="0.3"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</row>
    <row r="612" spans="5:23" s="38" customFormat="1" ht="14.1" customHeight="1" x14ac:dyDescent="0.3"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</row>
    <row r="613" spans="5:23" s="38" customFormat="1" ht="14.1" customHeight="1" x14ac:dyDescent="0.3"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</row>
    <row r="614" spans="5:23" s="38" customFormat="1" ht="14.1" customHeight="1" x14ac:dyDescent="0.3"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</row>
    <row r="615" spans="5:23" s="38" customFormat="1" ht="14.1" customHeight="1" x14ac:dyDescent="0.3"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</row>
    <row r="616" spans="5:23" s="38" customFormat="1" ht="14.1" customHeight="1" x14ac:dyDescent="0.3"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</row>
    <row r="617" spans="5:23" s="38" customFormat="1" ht="14.1" customHeight="1" x14ac:dyDescent="0.3"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</row>
    <row r="618" spans="5:23" s="38" customFormat="1" ht="14.1" customHeight="1" x14ac:dyDescent="0.3"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</row>
    <row r="619" spans="5:23" s="38" customFormat="1" ht="14.1" customHeight="1" x14ac:dyDescent="0.3"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</row>
    <row r="620" spans="5:23" s="38" customFormat="1" ht="14.1" customHeight="1" x14ac:dyDescent="0.3"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</row>
    <row r="621" spans="5:23" s="38" customFormat="1" ht="14.1" customHeight="1" x14ac:dyDescent="0.3"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</row>
    <row r="622" spans="5:23" s="38" customFormat="1" ht="14.1" customHeight="1" x14ac:dyDescent="0.3"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</row>
    <row r="623" spans="5:23" s="38" customFormat="1" ht="14.1" customHeight="1" x14ac:dyDescent="0.3"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</row>
    <row r="624" spans="5:23" s="38" customFormat="1" ht="14.1" customHeight="1" x14ac:dyDescent="0.3"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</row>
    <row r="625" spans="5:23" s="38" customFormat="1" ht="14.1" customHeight="1" x14ac:dyDescent="0.3"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</row>
    <row r="626" spans="5:23" s="38" customFormat="1" ht="14.1" customHeight="1" x14ac:dyDescent="0.3"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</row>
    <row r="627" spans="5:23" s="38" customFormat="1" ht="14.1" customHeight="1" x14ac:dyDescent="0.3"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</row>
    <row r="628" spans="5:23" s="38" customFormat="1" ht="14.1" customHeight="1" x14ac:dyDescent="0.3"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</row>
    <row r="629" spans="5:23" s="38" customFormat="1" ht="14.1" customHeight="1" x14ac:dyDescent="0.3"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</row>
    <row r="630" spans="5:23" s="38" customFormat="1" ht="14.1" customHeight="1" x14ac:dyDescent="0.3"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</row>
    <row r="631" spans="5:23" s="38" customFormat="1" ht="14.1" customHeight="1" x14ac:dyDescent="0.3"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</row>
    <row r="632" spans="5:23" s="38" customFormat="1" ht="14.1" customHeight="1" x14ac:dyDescent="0.3"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</row>
    <row r="633" spans="5:23" s="38" customFormat="1" ht="14.1" customHeight="1" x14ac:dyDescent="0.3"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</row>
    <row r="634" spans="5:23" s="38" customFormat="1" ht="14.1" customHeight="1" x14ac:dyDescent="0.3"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</row>
    <row r="635" spans="5:23" s="38" customFormat="1" ht="14.1" customHeight="1" x14ac:dyDescent="0.3"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</row>
    <row r="636" spans="5:23" s="38" customFormat="1" ht="14.1" customHeight="1" x14ac:dyDescent="0.3"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</row>
    <row r="637" spans="5:23" s="38" customFormat="1" ht="14.1" customHeight="1" x14ac:dyDescent="0.3"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</row>
    <row r="638" spans="5:23" s="38" customFormat="1" ht="14.1" customHeight="1" x14ac:dyDescent="0.3"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</row>
    <row r="639" spans="5:23" s="38" customFormat="1" ht="14.1" customHeight="1" x14ac:dyDescent="0.3"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</row>
    <row r="640" spans="5:23" s="38" customFormat="1" ht="14.1" customHeight="1" x14ac:dyDescent="0.3"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</row>
    <row r="641" spans="1:23" s="38" customFormat="1" ht="14.1" customHeight="1" x14ac:dyDescent="0.3"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</row>
    <row r="642" spans="1:23" s="38" customFormat="1" ht="14.1" customHeight="1" x14ac:dyDescent="0.3"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</row>
    <row r="643" spans="1:23" s="38" customFormat="1" ht="14.1" customHeight="1" x14ac:dyDescent="0.3"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</row>
    <row r="644" spans="1:23" s="38" customFormat="1" ht="14.1" customHeight="1" x14ac:dyDescent="0.3"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</row>
    <row r="645" spans="1:23" s="38" customFormat="1" ht="14.1" customHeight="1" x14ac:dyDescent="0.3"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</row>
    <row r="646" spans="1:23" s="38" customFormat="1" ht="14.1" customHeight="1" x14ac:dyDescent="0.3">
      <c r="D646" s="22"/>
      <c r="E646" s="27"/>
      <c r="F646" s="27"/>
      <c r="G646" s="27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</row>
    <row r="647" spans="1:23" s="38" customFormat="1" ht="14.1" customHeight="1" x14ac:dyDescent="0.3">
      <c r="D647" s="22"/>
      <c r="E647" s="27"/>
      <c r="F647" s="27"/>
      <c r="G647" s="27"/>
      <c r="H647" s="27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</row>
    <row r="648" spans="1:23" ht="14.1" customHeight="1" x14ac:dyDescent="0.3">
      <c r="A648" s="38"/>
      <c r="B648" s="38"/>
    </row>
  </sheetData>
  <sheetProtection algorithmName="SHA-512" hashValue="IEFYqfEuS+kQsNCAsTFh6EbL2a9SBWZJrzQ9L+FEoZA8bJQ6NSi+iBMgUpaAv9g5cMZlpRnz9FXnUk4az8m9jQ==" saltValue="+KyEWKnRW2RfU67Uan0OUA==" spinCount="100000" sheet="1" objects="1" scenarios="1" selectLockedCells="1"/>
  <mergeCells count="63">
    <mergeCell ref="AM24:AT24"/>
    <mergeCell ref="AM26:AN26"/>
    <mergeCell ref="AD27:AD28"/>
    <mergeCell ref="AK27:AK28"/>
    <mergeCell ref="Y25:AD25"/>
    <mergeCell ref="AF25:AK25"/>
    <mergeCell ref="AS27:AS28"/>
    <mergeCell ref="AR27:AR28"/>
    <mergeCell ref="AM27:AM28"/>
    <mergeCell ref="AN27:AN28"/>
    <mergeCell ref="AO27:AO28"/>
    <mergeCell ref="AP27:AP28"/>
    <mergeCell ref="AQ27:AQ28"/>
    <mergeCell ref="AG27:AG28"/>
    <mergeCell ref="AI27:AI28"/>
    <mergeCell ref="AH27:AH28"/>
    <mergeCell ref="M25:S25"/>
    <mergeCell ref="D26:E26"/>
    <mergeCell ref="Y3:AF15"/>
    <mergeCell ref="AB27:AB28"/>
    <mergeCell ref="AA27:AA28"/>
    <mergeCell ref="AC27:AC28"/>
    <mergeCell ref="T25:W25"/>
    <mergeCell ref="V27:V28"/>
    <mergeCell ref="Y27:Y28"/>
    <mergeCell ref="Z27:Z28"/>
    <mergeCell ref="W27:W28"/>
    <mergeCell ref="Y26:Z26"/>
    <mergeCell ref="AF26:AG26"/>
    <mergeCell ref="AF27:AF28"/>
    <mergeCell ref="A15:B15"/>
    <mergeCell ref="A3:B3"/>
    <mergeCell ref="D27:D28"/>
    <mergeCell ref="E27:E28"/>
    <mergeCell ref="A25:B25"/>
    <mergeCell ref="A32:B32"/>
    <mergeCell ref="S27:S28"/>
    <mergeCell ref="T27:T28"/>
    <mergeCell ref="U27:U28"/>
    <mergeCell ref="N27:N28"/>
    <mergeCell ref="O27:O28"/>
    <mergeCell ref="M27:M28"/>
    <mergeCell ref="R27:R28"/>
    <mergeCell ref="I27:I28"/>
    <mergeCell ref="K27:K28"/>
    <mergeCell ref="J27:J28"/>
    <mergeCell ref="L27:L28"/>
    <mergeCell ref="A1:K2"/>
    <mergeCell ref="A49:B49"/>
    <mergeCell ref="AT27:AT28"/>
    <mergeCell ref="D389:E389"/>
    <mergeCell ref="Y389:Z389"/>
    <mergeCell ref="AF389:AG389"/>
    <mergeCell ref="AM389:AN389"/>
    <mergeCell ref="A40:B40"/>
    <mergeCell ref="A46:B46"/>
    <mergeCell ref="F27:F28"/>
    <mergeCell ref="G27:G28"/>
    <mergeCell ref="H27:H28"/>
    <mergeCell ref="P27:P28"/>
    <mergeCell ref="Q27:Q28"/>
    <mergeCell ref="AJ27:AJ28"/>
    <mergeCell ref="A43:B43"/>
  </mergeCells>
  <phoneticPr fontId="14" type="noConversion"/>
  <conditionalFormatting sqref="B18">
    <cfRule type="cellIs" dxfId="2" priority="8" operator="between">
      <formula>0</formula>
      <formula>100000</formula>
    </cfRule>
  </conditionalFormatting>
  <conditionalFormatting sqref="B19 B21:B23 D24">
    <cfRule type="cellIs" dxfId="1" priority="7" operator="between">
      <formula>1</formula>
      <formula>10000000</formula>
    </cfRule>
  </conditionalFormatting>
  <conditionalFormatting sqref="AM24">
    <cfRule type="containsText" dxfId="0" priority="1" operator="containsText" text="Kwota kredytu nie kwalifikowałaby do programu Bezpieczny Kredyt 2%">
      <formula>NOT(ISERROR(SEARCH("Kwota kredytu nie kwalifikowałaby do programu Bezpieczny Kredyt 2%",AM24)))</formula>
    </cfRule>
  </conditionalFormatting>
  <dataValidations count="2">
    <dataValidation type="whole" allowBlank="1" showInputMessage="1" showErrorMessage="1" error="Wprowadż prawidłową kwotę kredyt" promptTitle="Wprowadż prawidłową kwotę kredyt" sqref="B10:B12" xr:uid="{B3B9076E-42C3-4FC1-8F32-C9E8E9925D20}">
      <formula1>0</formula1>
      <formula2>100000000</formula2>
    </dataValidation>
    <dataValidation type="whole" allowBlank="1" showInputMessage="1" showErrorMessage="1" error="Minimalny okres kredytowania w programie Kredyt Mieszkaniowy #naStart to 15lat" sqref="B13" xr:uid="{538EFBFF-9719-49D2-9FE9-C8E530D8E39B}">
      <formula1>180</formula1>
      <formula2>360</formula2>
    </dataValidation>
  </dataValidations>
  <pageMargins left="0.39370078740157483" right="0.39370078740157483" top="0.74803149606299213" bottom="0.74803149606299213" header="0.31496062992125984" footer="0.31496062992125984"/>
  <pageSetup paperSize="9" scale="81" orientation="portrait" r:id="rId1"/>
  <colBreaks count="1" manualBreakCount="1">
    <brk id="2" max="1048575" man="1"/>
  </colBreaks>
  <ignoredErrors>
    <ignoredError sqref="K26" 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4224DFAA-6FA7-4012-93EC-1349AF52EFB1}">
          <x14:formula1>
            <xm:f>Obliczenia!$E$3:$E$5</xm:f>
          </x14:formula1>
          <xm:sqref>B9</xm:sqref>
        </x14:dataValidation>
        <x14:dataValidation type="list" allowBlank="1" showInputMessage="1" showErrorMessage="1" xr:uid="{002D2ABF-9FAB-41B4-920B-A4AD4209A2F7}">
          <x14:formula1>
            <xm:f>Obliczenia!$D$3:$D$4</xm:f>
          </x14:formula1>
          <xm:sqref>B7</xm:sqref>
        </x14:dataValidation>
        <x14:dataValidation type="list" allowBlank="1" showInputMessage="1" showErrorMessage="1" errorTitle="wprowadź prawidłowe dane" error="wybierz z listy" promptTitle="dzieci" xr:uid="{A1D5AA37-9691-4AC6-BED1-7EAB5BAE6DCF}">
          <x14:formula1>
            <xm:f>Obliczenia!$C$3:$C$6</xm:f>
          </x14:formula1>
          <xm:sqref>B5</xm:sqref>
        </x14:dataValidation>
        <x14:dataValidation type="list" allowBlank="1" showInputMessage="1" showErrorMessage="1" errorTitle="wprowadź prawidłowe dane" error="wybierz z listy" promptTitle="wybierz" xr:uid="{43E09E94-840B-4876-9A09-1A2605638E92}">
          <x14:formula1>
            <xm:f>Obliczenia!$B$3:$B$7</xm:f>
          </x14:formula1>
          <xm:sqref>B4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E8F5FD-6141-40CB-AD89-924658A66F58}">
  <sheetPr codeName="Arkusz3"/>
  <dimension ref="A2:F28"/>
  <sheetViews>
    <sheetView workbookViewId="0">
      <selection activeCell="C10" sqref="C10"/>
    </sheetView>
  </sheetViews>
  <sheetFormatPr defaultRowHeight="14.4" x14ac:dyDescent="0.3"/>
  <cols>
    <col min="2" max="2" width="68" customWidth="1"/>
    <col min="3" max="3" width="34.88671875" bestFit="1" customWidth="1"/>
    <col min="4" max="4" width="35.5546875" bestFit="1" customWidth="1"/>
    <col min="5" max="5" width="36" bestFit="1" customWidth="1"/>
    <col min="6" max="6" width="26.5546875" customWidth="1"/>
  </cols>
  <sheetData>
    <row r="2" spans="1:6" x14ac:dyDescent="0.3">
      <c r="B2" s="1" t="s">
        <v>17</v>
      </c>
      <c r="C2" s="1" t="s">
        <v>13</v>
      </c>
      <c r="D2" s="5" t="s">
        <v>16</v>
      </c>
      <c r="E2" s="5" t="s">
        <v>19</v>
      </c>
      <c r="F2" s="1" t="s">
        <v>21</v>
      </c>
    </row>
    <row r="3" spans="1:6" x14ac:dyDescent="0.3">
      <c r="A3" s="2"/>
      <c r="B3" s="3" t="s">
        <v>53</v>
      </c>
      <c r="C3" s="4" t="s">
        <v>58</v>
      </c>
      <c r="D3" t="s">
        <v>18</v>
      </c>
      <c r="E3" s="6">
        <v>0</v>
      </c>
      <c r="F3" s="7">
        <v>7000</v>
      </c>
    </row>
    <row r="4" spans="1:6" x14ac:dyDescent="0.3">
      <c r="A4" s="2"/>
      <c r="B4" s="3" t="s">
        <v>54</v>
      </c>
      <c r="C4" s="4" t="s">
        <v>59</v>
      </c>
      <c r="D4" t="s">
        <v>39</v>
      </c>
      <c r="E4" s="6">
        <v>0.1</v>
      </c>
      <c r="F4" s="7">
        <v>13000</v>
      </c>
    </row>
    <row r="5" spans="1:6" x14ac:dyDescent="0.3">
      <c r="B5" s="3" t="s">
        <v>55</v>
      </c>
      <c r="C5" s="4" t="s">
        <v>60</v>
      </c>
      <c r="E5" s="6">
        <v>0.2</v>
      </c>
      <c r="F5" s="7">
        <v>16000</v>
      </c>
    </row>
    <row r="6" spans="1:6" x14ac:dyDescent="0.3">
      <c r="B6" s="3" t="s">
        <v>56</v>
      </c>
      <c r="C6" s="4" t="s">
        <v>61</v>
      </c>
      <c r="E6" s="4"/>
      <c r="F6" s="7">
        <v>19500</v>
      </c>
    </row>
    <row r="7" spans="1:6" x14ac:dyDescent="0.3">
      <c r="B7" s="3" t="s">
        <v>57</v>
      </c>
      <c r="C7" s="4"/>
      <c r="F7" s="7">
        <v>23000</v>
      </c>
    </row>
    <row r="9" spans="1:6" x14ac:dyDescent="0.3">
      <c r="B9" s="129" t="s">
        <v>29</v>
      </c>
      <c r="C9" s="129"/>
      <c r="D9" s="129"/>
    </row>
    <row r="10" spans="1:6" x14ac:dyDescent="0.3">
      <c r="B10" s="11" t="s">
        <v>14</v>
      </c>
      <c r="C10" s="9">
        <f>IF('Kredyt Mieszkaniowy #naStart'!B4=Obliczenia!B3,200000,IF('Kredyt Mieszkaniowy #naStart'!B4=Obliczenia!B4,400000,IF('Kredyt Mieszkaniowy #naStart'!B4=Obliczenia!B5,450000,IF('Kredyt Mieszkaniowy #naStart'!B4=Obliczenia!B6,500000,IF('Kredyt Mieszkaniowy #naStart'!B4=Obliczenia!B7,600000)))))</f>
        <v>200000</v>
      </c>
      <c r="D10" s="12">
        <f>IF('Kredyt Mieszkaniowy #naStart'!B9=Obliczenia!E3,0%,IF('Kredyt Mieszkaniowy #naStart'!B9=Obliczenia!E4,10%,IF('Kredyt Mieszkaniowy #naStart'!B9=Obliczenia!E5,20%)))</f>
        <v>0</v>
      </c>
    </row>
    <row r="11" spans="1:6" x14ac:dyDescent="0.3">
      <c r="B11" s="13" t="s">
        <v>20</v>
      </c>
      <c r="C11" s="10">
        <f>'Kredyt Mieszkaniowy #naStart'!B10-'Kredyt Mieszkaniowy #naStart'!B11</f>
        <v>100000</v>
      </c>
      <c r="D11" s="14"/>
    </row>
    <row r="12" spans="1:6" x14ac:dyDescent="0.3">
      <c r="B12" s="13" t="s">
        <v>23</v>
      </c>
      <c r="C12" s="17">
        <f>'Kredyt Mieszkaniowy #naStart'!B6-Obliczenia!C23</f>
        <v>-2000</v>
      </c>
      <c r="D12" s="14"/>
    </row>
    <row r="13" spans="1:6" x14ac:dyDescent="0.3">
      <c r="B13" s="8" t="s">
        <v>25</v>
      </c>
      <c r="C13" s="14">
        <v>1</v>
      </c>
      <c r="D13" s="14" t="s">
        <v>24</v>
      </c>
    </row>
    <row r="14" spans="1:6" x14ac:dyDescent="0.3">
      <c r="B14" s="16" t="s">
        <v>22</v>
      </c>
      <c r="C14" s="17">
        <f>('Kredyt Mieszkaniowy #naStart'!B6-Obliczenia!C23)*0.5</f>
        <v>-1000</v>
      </c>
      <c r="D14" s="18">
        <f>('Kredyt Mieszkaniowy #naStart'!B6-Obliczenia!C23)*0.25</f>
        <v>-500</v>
      </c>
    </row>
    <row r="15" spans="1:6" x14ac:dyDescent="0.3">
      <c r="B15" s="8"/>
      <c r="C15" s="19" t="str">
        <f>IF(C14&lt;=0,"Brak przekroczenia",C14)</f>
        <v>Brak przekroczenia</v>
      </c>
      <c r="D15" s="14" t="str">
        <f>IF(D14&lt;=0,"Brak przekroczenia",D14)</f>
        <v>Brak przekroczenia</v>
      </c>
    </row>
    <row r="16" spans="1:6" x14ac:dyDescent="0.3">
      <c r="B16" s="13" t="s">
        <v>15</v>
      </c>
      <c r="C16" s="20">
        <f>IF('Kredyt Mieszkaniowy #naStart'!B4=Obliczenia!B3,50,IF('Kredyt Mieszkaniowy #naStart'!B4=Obliczenia!B4,75,IF('Kredyt Mieszkaniowy #naStart'!B4=Obliczenia!B5,100,IF('Kredyt Mieszkaniowy #naStart'!B4=Obliczenia!B6,125,IF('Kredyt Mieszkaniowy #naStart'!B4=Obliczenia!B7,"150")))))</f>
        <v>50</v>
      </c>
      <c r="D16" s="8"/>
    </row>
    <row r="17" spans="2:5" x14ac:dyDescent="0.3">
      <c r="B17" s="13" t="s">
        <v>26</v>
      </c>
      <c r="C17" s="20">
        <f>'Kredyt Mieszkaniowy #naStart'!B8-C16</f>
        <v>-10</v>
      </c>
      <c r="D17" s="8"/>
    </row>
    <row r="18" spans="2:5" x14ac:dyDescent="0.3">
      <c r="B18" s="13" t="s">
        <v>38</v>
      </c>
      <c r="C18" s="21">
        <f>C17*50</f>
        <v>-500</v>
      </c>
      <c r="D18" s="8"/>
    </row>
    <row r="19" spans="2:5" x14ac:dyDescent="0.3">
      <c r="B19" s="13" t="s">
        <v>26</v>
      </c>
      <c r="C19" s="14" t="str">
        <f>IF(Obliczenia!C17&lt;=0,"Brak nadwyżki",Obliczenia!C17)</f>
        <v>Brak nadwyżki</v>
      </c>
      <c r="D19" s="8"/>
    </row>
    <row r="20" spans="2:5" x14ac:dyDescent="0.3">
      <c r="B20" s="15" t="s">
        <v>22</v>
      </c>
      <c r="C20" s="18" t="str">
        <f>IF(Obliczenia!C18&lt;=0,"Brak przekroczenia metrażu",Obliczenia!C18)</f>
        <v>Brak przekroczenia metrażu</v>
      </c>
      <c r="D20" s="8"/>
    </row>
    <row r="21" spans="2:5" x14ac:dyDescent="0.3">
      <c r="B21" s="13" t="s">
        <v>28</v>
      </c>
      <c r="C21" s="18" t="str">
        <f>'Kredyt Mieszkaniowy #naStart'!B19</f>
        <v>Brak przekroczenia</v>
      </c>
      <c r="D21" s="14" t="str">
        <f>'Kredyt Mieszkaniowy #naStart'!B22</f>
        <v>Brak przekroczenia metrażu</v>
      </c>
    </row>
    <row r="22" spans="2:5" x14ac:dyDescent="0.3">
      <c r="B22" s="23"/>
      <c r="C22" s="14">
        <f>IF(C21="Brak przekroczenia",0,C21)</f>
        <v>0</v>
      </c>
      <c r="D22" s="14">
        <f>IF(D21="Brak przekroczenia metrażu",0,D21)</f>
        <v>0</v>
      </c>
    </row>
    <row r="23" spans="2:5" x14ac:dyDescent="0.3">
      <c r="B23" s="24" t="s">
        <v>30</v>
      </c>
      <c r="C23" s="25">
        <f>IF('Kredyt Mieszkaniowy #naStart'!B4=Obliczenia!B3,7000,IF('Kredyt Mieszkaniowy #naStart'!B4=Obliczenia!B4,13000,IF('Kredyt Mieszkaniowy #naStart'!B4=Obliczenia!B5,16000,IF('Kredyt Mieszkaniowy #naStart'!B4=Obliczenia!B6,19500,IF('Kredyt Mieszkaniowy #naStart'!B4=Obliczenia!B7,23000)))))</f>
        <v>7000</v>
      </c>
      <c r="D23" s="26">
        <f>IF('Kredyt Mieszkaniowy #naStart'!B9=Obliczenia!E3,0,IF('Kredyt Mieszkaniowy #naStart'!B9=Obliczenia!E4,0.1,IF('Kredyt Mieszkaniowy #naStart'!B9=Obliczenia!E5,0.2)))</f>
        <v>0</v>
      </c>
    </row>
    <row r="26" spans="2:5" x14ac:dyDescent="0.3">
      <c r="B26" s="8" t="s">
        <v>76</v>
      </c>
      <c r="C26" s="63">
        <f>'Kredyt Mieszkaniowy #naStart'!B10</f>
        <v>300000</v>
      </c>
      <c r="D26" s="8">
        <f>IF(C26&lt;=500000,C26,"nie można skorzystać z programu")</f>
        <v>300000</v>
      </c>
      <c r="E26" s="8">
        <f>IF(C26&lt;=600000,C26,"nie można skorzystać z programu")</f>
        <v>300000</v>
      </c>
    </row>
    <row r="27" spans="2:5" x14ac:dyDescent="0.3">
      <c r="B27" s="8"/>
      <c r="C27" s="8"/>
      <c r="D27" s="8">
        <f>IF('Kredyt Mieszkaniowy #naStart'!B5="0 dzieci",Obliczenia!D26,Obliczenia!E26)</f>
        <v>300000</v>
      </c>
      <c r="E27" s="8"/>
    </row>
    <row r="28" spans="2:5" x14ac:dyDescent="0.3">
      <c r="D28" s="74">
        <f>Obliczenia!D27</f>
        <v>300000</v>
      </c>
    </row>
  </sheetData>
  <mergeCells count="1">
    <mergeCell ref="B9:D9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95DB5E-3CE1-4322-9AAF-EF2DD4AA7C24}">
  <dimension ref="B8:J8"/>
  <sheetViews>
    <sheetView showRowColHeaders="0" workbookViewId="0">
      <selection activeCell="K5" sqref="K5"/>
    </sheetView>
  </sheetViews>
  <sheetFormatPr defaultColWidth="9.109375" defaultRowHeight="14.4" x14ac:dyDescent="0.3"/>
  <cols>
    <col min="1" max="10" width="9.109375" style="101"/>
    <col min="11" max="11" width="9.109375" style="101" customWidth="1"/>
    <col min="12" max="16384" width="9.109375" style="101"/>
  </cols>
  <sheetData>
    <row r="8" spans="2:10" x14ac:dyDescent="0.3">
      <c r="B8" s="130" t="s">
        <v>93</v>
      </c>
      <c r="C8" s="130"/>
      <c r="D8" s="130"/>
      <c r="E8" s="130"/>
      <c r="F8" s="130"/>
      <c r="G8" s="130"/>
      <c r="H8" s="130"/>
      <c r="I8" s="130"/>
      <c r="J8" s="130"/>
    </row>
  </sheetData>
  <sheetProtection algorithmName="SHA-512" hashValue="73r1StGrYPkF67Lg/DoN44A7wcgRdEhqmQ+DpynFVnStSrkafPQAxqcIZEbwWCvPWqdzz+stintRvBlaxQCyyQ==" saltValue="Sc4ROXsrww17NQcbPnA9zw==" spinCount="100000" sheet="1" objects="1" scenarios="1"/>
  <mergeCells count="1">
    <mergeCell ref="B8:J8"/>
  </mergeCells>
  <hyperlinks>
    <hyperlink ref="B8" r:id="rId1" xr:uid="{9454900E-0D62-4364-962C-2A60CD6CB945}"/>
  </hyperlink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Nazwane zakresy</vt:lpstr>
      </vt:variant>
      <vt:variant>
        <vt:i4>2</vt:i4>
      </vt:variant>
    </vt:vector>
  </HeadingPairs>
  <TitlesOfParts>
    <vt:vector size="5" baseType="lpstr">
      <vt:lpstr>Kredyt Mieszkaniowy #naStart</vt:lpstr>
      <vt:lpstr>Obliczenia</vt:lpstr>
      <vt:lpstr>Zasady programu</vt:lpstr>
      <vt:lpstr>'Zasady programu'!_Hlk164425461</vt:lpstr>
      <vt:lpstr>'Kredyt Mieszkaniowy #naStart'!Obszar_wydruku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soseki</dc:creator>
  <cp:lastModifiedBy>Sławomir Pogroszewski</cp:lastModifiedBy>
  <cp:lastPrinted>2024-05-14T10:46:45Z</cp:lastPrinted>
  <dcterms:created xsi:type="dcterms:W3CDTF">2023-06-20T18:47:56Z</dcterms:created>
  <dcterms:modified xsi:type="dcterms:W3CDTF">2024-05-14T12:19:10Z</dcterms:modified>
</cp:coreProperties>
</file>